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fileSharing readOnlyRecommended="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ddis\Desktop\"/>
    </mc:Choice>
  </mc:AlternateContent>
  <bookViews>
    <workbookView xWindow="555" yWindow="555" windowWidth="25035" windowHeight="13845" tabRatio="520"/>
  </bookViews>
  <sheets>
    <sheet name="Gameplan" sheetId="1" r:id="rId1"/>
    <sheet name="Actual" sheetId="6" r:id="rId2"/>
    <sheet name="Comparison" sheetId="7" r:id="rId3"/>
    <sheet name="Work" sheetId="5" r:id="rId4"/>
  </sheets>
  <definedNames>
    <definedName name="_Order1" hidden="1">255</definedName>
    <definedName name="April">Work!$H$5</definedName>
    <definedName name="August">Work!$H$9</definedName>
    <definedName name="Cash_Bal_Beg">Actual!#REF!</definedName>
    <definedName name="Cash_Bal_End">Actual!#REF!</definedName>
    <definedName name="CurrentMonth">Comparison!$G$1</definedName>
    <definedName name="December">Work!$H$13</definedName>
    <definedName name="ExactAddinConnection" hidden="1">"500"</definedName>
    <definedName name="ExactAddinConnection.500" hidden="1">"ERPSERV-1;500;DPARROTT;1"</definedName>
    <definedName name="ExactAddinConnection.900" hidden="1">"ERPSERV-1;EBC;DPARROTT;1"</definedName>
    <definedName name="February">Work!$H$3</definedName>
    <definedName name="January">Work!$H$2</definedName>
    <definedName name="July">Work!$H$8</definedName>
    <definedName name="June">Work!$H$7</definedName>
    <definedName name="March">Work!$H$4</definedName>
    <definedName name="May">Work!$H$6</definedName>
    <definedName name="Month_List">Work!$H$2:$H$13</definedName>
    <definedName name="Month_Table">Work!$A$2:$B$13</definedName>
    <definedName name="Months">Actual!$O$5:$Z$59</definedName>
    <definedName name="November">Work!$H$12</definedName>
    <definedName name="October">Work!$H$11</definedName>
    <definedName name="_xlnm.Print_Area" localSheetId="1">Actual!$A$2:$N$59</definedName>
    <definedName name="_xlnm.Print_Area" localSheetId="2">Comparison!$A$1:$L$59</definedName>
    <definedName name="_xlnm.Print_Area" localSheetId="0">Gameplan!#REF!</definedName>
    <definedName name="_xlnm.Print_Titles" localSheetId="1">Actual!$A:$B,Actual!$2:$3</definedName>
    <definedName name="_xlnm.Print_Titles" localSheetId="2">Comparison!$B:$D,Comparison!$1:$3</definedName>
    <definedName name="_xlnm.Print_Titles" localSheetId="0">Gameplan!$B:$C,Gameplan!$1:$2</definedName>
    <definedName name="September">Work!$H$10</definedName>
    <definedName name="WeeksTbl">Work!$H$2:$J$13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9" i="1" l="1"/>
  <c r="H52" i="1"/>
  <c r="E52" i="1"/>
  <c r="F52" i="1" s="1"/>
  <c r="S11" i="1"/>
  <c r="R11" i="1"/>
  <c r="Q11" i="1"/>
  <c r="P11" i="1"/>
  <c r="O11" i="1"/>
  <c r="N11" i="1"/>
  <c r="M11" i="1"/>
  <c r="L11" i="1"/>
  <c r="K11" i="1"/>
  <c r="J11" i="1"/>
  <c r="I11" i="1"/>
  <c r="H11" i="1"/>
  <c r="T11" i="1"/>
  <c r="S12" i="1"/>
  <c r="R12" i="1"/>
  <c r="Q12" i="1"/>
  <c r="P12" i="1"/>
  <c r="O12" i="1"/>
  <c r="N12" i="1"/>
  <c r="M12" i="1"/>
  <c r="L12" i="1"/>
  <c r="K12" i="1"/>
  <c r="J12" i="1"/>
  <c r="I12" i="1"/>
  <c r="H12" i="1"/>
  <c r="T12" i="1"/>
  <c r="J34" i="1" l="1"/>
  <c r="K34" i="1"/>
  <c r="L34" i="1"/>
  <c r="M34" i="1"/>
  <c r="N34" i="1"/>
  <c r="O34" i="1"/>
  <c r="P34" i="1"/>
  <c r="Q34" i="1"/>
  <c r="R34" i="1"/>
  <c r="S34" i="1"/>
  <c r="I34" i="1"/>
  <c r="E40" i="1"/>
  <c r="E39" i="1"/>
  <c r="E38" i="1"/>
  <c r="E37" i="1"/>
  <c r="E36" i="1"/>
  <c r="E35" i="1"/>
  <c r="E34" i="1"/>
  <c r="E33" i="1"/>
  <c r="E32" i="1"/>
  <c r="E31" i="1"/>
  <c r="E30" i="1"/>
  <c r="J25" i="1"/>
  <c r="K25" i="1"/>
  <c r="L25" i="1"/>
  <c r="M25" i="1"/>
  <c r="N25" i="1"/>
  <c r="O25" i="1"/>
  <c r="P25" i="1"/>
  <c r="Q25" i="1"/>
  <c r="R25" i="1"/>
  <c r="S25" i="1"/>
  <c r="I25" i="1"/>
  <c r="E64" i="6"/>
  <c r="S64" i="6"/>
  <c r="R64" i="6"/>
  <c r="Q64" i="6"/>
  <c r="P64" i="6"/>
  <c r="O64" i="6"/>
  <c r="N64" i="6"/>
  <c r="M64" i="6"/>
  <c r="L64" i="6"/>
  <c r="K64" i="6"/>
  <c r="J64" i="6"/>
  <c r="I64" i="6"/>
  <c r="H64" i="6"/>
  <c r="H29" i="6"/>
  <c r="C33" i="7"/>
  <c r="C32" i="7"/>
  <c r="C31" i="7"/>
  <c r="C30" i="7"/>
  <c r="C20" i="7"/>
  <c r="C19" i="7"/>
  <c r="C18" i="7"/>
  <c r="C33" i="6"/>
  <c r="C32" i="6"/>
  <c r="C31" i="6"/>
  <c r="C30" i="6"/>
  <c r="C20" i="6"/>
  <c r="C19" i="6"/>
  <c r="C18" i="6"/>
  <c r="B2" i="6"/>
  <c r="B1" i="6"/>
  <c r="B2" i="1"/>
  <c r="B1" i="1"/>
  <c r="L17" i="6"/>
  <c r="L29" i="6"/>
  <c r="L52" i="6"/>
  <c r="L14" i="6"/>
  <c r="L8" i="6"/>
  <c r="K17" i="6"/>
  <c r="K29" i="6"/>
  <c r="K52" i="6"/>
  <c r="K14" i="6"/>
  <c r="K8" i="6"/>
  <c r="L54" i="6"/>
  <c r="L59" i="6"/>
  <c r="K54" i="6"/>
  <c r="K59" i="6"/>
  <c r="H17" i="6"/>
  <c r="H52" i="6"/>
  <c r="H14" i="6"/>
  <c r="I17" i="6"/>
  <c r="I29" i="6"/>
  <c r="I52" i="6"/>
  <c r="I14" i="6"/>
  <c r="J17" i="6"/>
  <c r="J29" i="6"/>
  <c r="J52" i="6"/>
  <c r="J14" i="6"/>
  <c r="M17" i="6"/>
  <c r="M29" i="6"/>
  <c r="M52" i="6"/>
  <c r="M14" i="6"/>
  <c r="N17" i="6"/>
  <c r="N29" i="6"/>
  <c r="N52" i="6"/>
  <c r="N14" i="6"/>
  <c r="O17" i="6"/>
  <c r="O29" i="6"/>
  <c r="O52" i="6"/>
  <c r="O14" i="6"/>
  <c r="P17" i="6"/>
  <c r="P29" i="6"/>
  <c r="P52" i="6"/>
  <c r="P14" i="6"/>
  <c r="Q17" i="6"/>
  <c r="Q29" i="6"/>
  <c r="Q52" i="6"/>
  <c r="Q14" i="6"/>
  <c r="R17" i="6"/>
  <c r="R29" i="6"/>
  <c r="R52" i="6"/>
  <c r="R14" i="6"/>
  <c r="S17" i="6"/>
  <c r="S29" i="6"/>
  <c r="S52" i="6"/>
  <c r="S14" i="6"/>
  <c r="H8" i="6"/>
  <c r="I8" i="6"/>
  <c r="J8" i="6"/>
  <c r="M8" i="6"/>
  <c r="N8" i="6"/>
  <c r="O8" i="6"/>
  <c r="P8" i="6"/>
  <c r="Q8" i="6"/>
  <c r="R8" i="6"/>
  <c r="S8" i="6"/>
  <c r="S29" i="1"/>
  <c r="R29" i="1"/>
  <c r="Q29" i="1"/>
  <c r="P29" i="1"/>
  <c r="O29" i="1"/>
  <c r="N29" i="1"/>
  <c r="M29" i="1"/>
  <c r="L29" i="1"/>
  <c r="K29" i="1"/>
  <c r="J29" i="1"/>
  <c r="I29" i="1"/>
  <c r="H17" i="1"/>
  <c r="I4" i="1"/>
  <c r="J4" i="1"/>
  <c r="K4" i="1"/>
  <c r="L4" i="1"/>
  <c r="M4" i="1"/>
  <c r="N4" i="1"/>
  <c r="O4" i="1"/>
  <c r="P4" i="1"/>
  <c r="Q4" i="1"/>
  <c r="R4" i="1"/>
  <c r="S4" i="1"/>
  <c r="E2" i="5"/>
  <c r="T29" i="1"/>
  <c r="T4" i="1"/>
  <c r="O8" i="1"/>
  <c r="O17" i="1"/>
  <c r="O52" i="1"/>
  <c r="O40" i="7"/>
  <c r="O39" i="7"/>
  <c r="O38" i="7"/>
  <c r="O37" i="7"/>
  <c r="O36" i="7"/>
  <c r="O35" i="7"/>
  <c r="O34" i="7"/>
  <c r="O33" i="7"/>
  <c r="O32" i="7"/>
  <c r="O31" i="7"/>
  <c r="O30" i="7"/>
  <c r="H8" i="1"/>
  <c r="H14" i="1"/>
  <c r="H54" i="1" s="1"/>
  <c r="H59" i="1" s="1"/>
  <c r="I8" i="1"/>
  <c r="I14" i="1"/>
  <c r="I17" i="1"/>
  <c r="I52" i="1"/>
  <c r="J8" i="1"/>
  <c r="J17" i="1"/>
  <c r="J52" i="1"/>
  <c r="K8" i="1"/>
  <c r="K17" i="1"/>
  <c r="K52" i="1"/>
  <c r="L8" i="1"/>
  <c r="L17" i="1"/>
  <c r="L52" i="1"/>
  <c r="M8" i="1"/>
  <c r="M17" i="1"/>
  <c r="M52" i="1"/>
  <c r="N8" i="1"/>
  <c r="N17" i="1"/>
  <c r="N52" i="1"/>
  <c r="P8" i="1"/>
  <c r="P17" i="1"/>
  <c r="P52" i="1"/>
  <c r="Q8" i="1"/>
  <c r="Q17" i="1"/>
  <c r="Q52" i="1"/>
  <c r="R8" i="1"/>
  <c r="R17" i="1"/>
  <c r="R52" i="1"/>
  <c r="S8" i="1"/>
  <c r="S17" i="1"/>
  <c r="S52" i="1"/>
  <c r="E57" i="1"/>
  <c r="M57" i="7"/>
  <c r="E56" i="1"/>
  <c r="M56" i="7"/>
  <c r="E50" i="1"/>
  <c r="M50" i="7"/>
  <c r="E49" i="1"/>
  <c r="M49" i="7"/>
  <c r="E48" i="1"/>
  <c r="M48" i="7"/>
  <c r="E47" i="1"/>
  <c r="M47" i="7"/>
  <c r="E46" i="1"/>
  <c r="M46" i="7"/>
  <c r="E45" i="1"/>
  <c r="M45" i="7"/>
  <c r="E44" i="1"/>
  <c r="M44" i="7"/>
  <c r="E43" i="1"/>
  <c r="M43" i="7"/>
  <c r="E42" i="1"/>
  <c r="M42" i="7"/>
  <c r="E41" i="1"/>
  <c r="M41" i="7"/>
  <c r="E29" i="1"/>
  <c r="M29" i="7"/>
  <c r="E28" i="1"/>
  <c r="M28" i="7"/>
  <c r="E27" i="1"/>
  <c r="M27" i="7"/>
  <c r="E26" i="1"/>
  <c r="M26" i="7"/>
  <c r="E25" i="1"/>
  <c r="M25" i="7"/>
  <c r="E24" i="1"/>
  <c r="M24" i="7"/>
  <c r="E23" i="1"/>
  <c r="M23" i="7"/>
  <c r="E22" i="1"/>
  <c r="M22" i="7"/>
  <c r="E21" i="1"/>
  <c r="M21" i="7"/>
  <c r="E20" i="1"/>
  <c r="M20" i="7"/>
  <c r="E19" i="1"/>
  <c r="M19" i="7"/>
  <c r="E16" i="1"/>
  <c r="M16" i="7"/>
  <c r="E4" i="1"/>
  <c r="M4" i="7"/>
  <c r="N4" i="7"/>
  <c r="E5" i="1"/>
  <c r="M5" i="7"/>
  <c r="M40" i="7"/>
  <c r="M39" i="7"/>
  <c r="M38" i="7"/>
  <c r="M37" i="7"/>
  <c r="M36" i="7"/>
  <c r="M35" i="7"/>
  <c r="M34" i="7"/>
  <c r="M33" i="7"/>
  <c r="M32" i="7"/>
  <c r="M31" i="7"/>
  <c r="M30" i="7"/>
  <c r="S54" i="6"/>
  <c r="S59" i="6"/>
  <c r="R54" i="6"/>
  <c r="R59" i="6"/>
  <c r="Q54" i="6"/>
  <c r="Q59" i="6"/>
  <c r="E57" i="6"/>
  <c r="O57" i="7"/>
  <c r="E56" i="6"/>
  <c r="O56" i="7"/>
  <c r="E50" i="6"/>
  <c r="O50" i="7"/>
  <c r="E49" i="6"/>
  <c r="O49" i="7"/>
  <c r="E48" i="6"/>
  <c r="O48" i="7"/>
  <c r="E47" i="6"/>
  <c r="O47" i="7"/>
  <c r="E46" i="6"/>
  <c r="O46" i="7"/>
  <c r="E45" i="6"/>
  <c r="O45" i="7"/>
  <c r="E44" i="6"/>
  <c r="O44" i="7"/>
  <c r="E43" i="6"/>
  <c r="O43" i="7"/>
  <c r="E42" i="6"/>
  <c r="O42" i="7"/>
  <c r="E41" i="6"/>
  <c r="O41" i="7"/>
  <c r="E29" i="6"/>
  <c r="O29" i="7"/>
  <c r="E28" i="6"/>
  <c r="O28" i="7"/>
  <c r="E27" i="6"/>
  <c r="O27" i="7"/>
  <c r="E26" i="6"/>
  <c r="O26" i="7"/>
  <c r="E25" i="6"/>
  <c r="O25" i="7"/>
  <c r="E24" i="6"/>
  <c r="O24" i="7"/>
  <c r="E23" i="6"/>
  <c r="O23" i="7"/>
  <c r="E22" i="6"/>
  <c r="O22" i="7"/>
  <c r="E21" i="6"/>
  <c r="O21" i="7"/>
  <c r="E20" i="6"/>
  <c r="O20" i="7"/>
  <c r="E19" i="6"/>
  <c r="O19" i="7"/>
  <c r="E18" i="6"/>
  <c r="O18" i="7"/>
  <c r="E16" i="6"/>
  <c r="O16" i="7"/>
  <c r="E12" i="6"/>
  <c r="O12" i="7"/>
  <c r="E11" i="6"/>
  <c r="O11" i="7"/>
  <c r="E6" i="6"/>
  <c r="O6" i="7"/>
  <c r="E4" i="6"/>
  <c r="E5" i="6"/>
  <c r="O5" i="7"/>
  <c r="S2" i="6"/>
  <c r="S3" i="6"/>
  <c r="R2" i="6"/>
  <c r="R3" i="6" s="1"/>
  <c r="Q2" i="6"/>
  <c r="Q3" i="6"/>
  <c r="P2" i="6"/>
  <c r="P3" i="6" s="1"/>
  <c r="O2" i="6"/>
  <c r="O3" i="6"/>
  <c r="N2" i="6"/>
  <c r="N3" i="6" s="1"/>
  <c r="M2" i="6"/>
  <c r="M3" i="6"/>
  <c r="L2" i="6"/>
  <c r="L3" i="6" s="1"/>
  <c r="K2" i="6"/>
  <c r="K3" i="6" s="1"/>
  <c r="J2" i="6"/>
  <c r="J3" i="6" s="1"/>
  <c r="I2" i="6"/>
  <c r="I1" i="6" s="1"/>
  <c r="H2" i="6"/>
  <c r="S1" i="6"/>
  <c r="R1" i="6"/>
  <c r="Q1" i="6"/>
  <c r="P1" i="6"/>
  <c r="N1" i="6"/>
  <c r="M1" i="6"/>
  <c r="L1" i="6"/>
  <c r="K1" i="6"/>
  <c r="F4" i="1"/>
  <c r="E18" i="1"/>
  <c r="M18" i="7"/>
  <c r="E6" i="1"/>
  <c r="M6" i="7"/>
  <c r="I2" i="1"/>
  <c r="J2" i="1"/>
  <c r="J3" i="1" s="1"/>
  <c r="K2" i="1"/>
  <c r="K1" i="1" s="1"/>
  <c r="L2" i="1"/>
  <c r="M2" i="1"/>
  <c r="N2" i="1"/>
  <c r="N3" i="1" s="1"/>
  <c r="O2" i="1"/>
  <c r="O3" i="1" s="1"/>
  <c r="P2" i="1"/>
  <c r="Q2" i="1"/>
  <c r="R2" i="1"/>
  <c r="R3" i="1" s="1"/>
  <c r="S2" i="1"/>
  <c r="S1" i="1" s="1"/>
  <c r="H2" i="1"/>
  <c r="O54" i="6"/>
  <c r="O59" i="6"/>
  <c r="N54" i="6"/>
  <c r="N59" i="6"/>
  <c r="M54" i="6"/>
  <c r="M59" i="6"/>
  <c r="J54" i="6"/>
  <c r="J59" i="6"/>
  <c r="I54" i="6"/>
  <c r="I59" i="6"/>
  <c r="E14" i="6"/>
  <c r="O14" i="7"/>
  <c r="E8" i="6"/>
  <c r="F56" i="6"/>
  <c r="F5" i="6"/>
  <c r="E17" i="1"/>
  <c r="M17" i="7"/>
  <c r="N6" i="7"/>
  <c r="I54" i="1"/>
  <c r="I59" i="1" s="1"/>
  <c r="F5" i="1"/>
  <c r="E8" i="1"/>
  <c r="S3" i="1"/>
  <c r="K3" i="1"/>
  <c r="O1" i="6"/>
  <c r="R1" i="1"/>
  <c r="N1" i="1"/>
  <c r="F14" i="6"/>
  <c r="O8" i="7"/>
  <c r="P22" i="7"/>
  <c r="F28" i="6"/>
  <c r="F26" i="6"/>
  <c r="F22" i="6"/>
  <c r="F36" i="6"/>
  <c r="F29" i="6"/>
  <c r="F27" i="6"/>
  <c r="F21" i="6"/>
  <c r="Q3" i="1"/>
  <c r="Q1" i="1"/>
  <c r="M3" i="1"/>
  <c r="M1" i="1"/>
  <c r="F16" i="6"/>
  <c r="F41" i="6"/>
  <c r="F43" i="6"/>
  <c r="F45" i="6"/>
  <c r="F49" i="6"/>
  <c r="F57" i="6"/>
  <c r="P54" i="6"/>
  <c r="P59" i="6"/>
  <c r="H1" i="1"/>
  <c r="E24" i="7"/>
  <c r="P3" i="1"/>
  <c r="P1" i="1"/>
  <c r="L3" i="1"/>
  <c r="L1" i="1"/>
  <c r="O4" i="7"/>
  <c r="P4" i="7"/>
  <c r="F4" i="6"/>
  <c r="P24" i="7"/>
  <c r="E52" i="6"/>
  <c r="O52" i="7"/>
  <c r="E17" i="6"/>
  <c r="E12" i="7"/>
  <c r="P44" i="7"/>
  <c r="P48" i="7"/>
  <c r="P57" i="7"/>
  <c r="G43" i="7"/>
  <c r="P6" i="7"/>
  <c r="P12" i="7"/>
  <c r="P16" i="7"/>
  <c r="P19" i="7"/>
  <c r="P41" i="7"/>
  <c r="P43" i="7"/>
  <c r="P45" i="7"/>
  <c r="P47" i="7"/>
  <c r="P49" i="7"/>
  <c r="P56" i="7"/>
  <c r="P33" i="7"/>
  <c r="P37" i="7"/>
  <c r="P30" i="7"/>
  <c r="P34" i="7"/>
  <c r="P38" i="7"/>
  <c r="P31" i="7"/>
  <c r="P35" i="7"/>
  <c r="P39" i="7"/>
  <c r="N5" i="7"/>
  <c r="P32" i="7"/>
  <c r="P36" i="7"/>
  <c r="P40" i="7"/>
  <c r="P20" i="7"/>
  <c r="P11" i="7"/>
  <c r="F47" i="6"/>
  <c r="F33" i="6"/>
  <c r="F25" i="6"/>
  <c r="F40" i="6"/>
  <c r="F30" i="6"/>
  <c r="F23" i="6"/>
  <c r="F32" i="6"/>
  <c r="F24" i="6"/>
  <c r="F34" i="6"/>
  <c r="P5" i="7"/>
  <c r="F38" i="6"/>
  <c r="F42" i="6"/>
  <c r="F35" i="6"/>
  <c r="F31" i="6"/>
  <c r="F50" i="6"/>
  <c r="F44" i="6"/>
  <c r="F11" i="6"/>
  <c r="P46" i="7"/>
  <c r="F12" i="6"/>
  <c r="F39" i="6"/>
  <c r="F46" i="6"/>
  <c r="P28" i="7"/>
  <c r="F48" i="6"/>
  <c r="F37" i="6"/>
  <c r="P23" i="7"/>
  <c r="P50" i="7"/>
  <c r="P42" i="7"/>
  <c r="P25" i="7"/>
  <c r="P52" i="7"/>
  <c r="M8" i="7"/>
  <c r="F44" i="1"/>
  <c r="F56" i="1"/>
  <c r="F47" i="1"/>
  <c r="F43" i="1"/>
  <c r="F39" i="1"/>
  <c r="F35" i="1"/>
  <c r="F31" i="1"/>
  <c r="F27" i="1"/>
  <c r="F23" i="1"/>
  <c r="F16" i="1"/>
  <c r="F36" i="1"/>
  <c r="F24" i="1"/>
  <c r="F50" i="1"/>
  <c r="F46" i="1"/>
  <c r="F42" i="1"/>
  <c r="F38" i="1"/>
  <c r="F34" i="1"/>
  <c r="F30" i="1"/>
  <c r="F26" i="1"/>
  <c r="F22" i="1"/>
  <c r="F48" i="1"/>
  <c r="F32" i="1"/>
  <c r="F17" i="1"/>
  <c r="F49" i="1"/>
  <c r="F45" i="1"/>
  <c r="F41" i="1"/>
  <c r="F37" i="1"/>
  <c r="F33" i="1"/>
  <c r="F29" i="1"/>
  <c r="F25" i="1"/>
  <c r="F21" i="1"/>
  <c r="F57" i="1"/>
  <c r="F40" i="1"/>
  <c r="F28" i="1"/>
  <c r="M52" i="7"/>
  <c r="N52" i="7" s="1"/>
  <c r="O17" i="7"/>
  <c r="P17" i="7"/>
  <c r="F17" i="6"/>
  <c r="P14" i="7"/>
  <c r="P18" i="7"/>
  <c r="P21" i="7"/>
  <c r="P27" i="7"/>
  <c r="P26" i="7"/>
  <c r="P29" i="7"/>
  <c r="F52" i="6"/>
  <c r="H54" i="6"/>
  <c r="N33" i="7"/>
  <c r="N34" i="7"/>
  <c r="N35" i="7"/>
  <c r="N25" i="7"/>
  <c r="N37" i="7"/>
  <c r="N50" i="7"/>
  <c r="N56" i="7"/>
  <c r="N47" i="7"/>
  <c r="N21" i="7"/>
  <c r="N38" i="7"/>
  <c r="N39" i="7"/>
  <c r="N41" i="7"/>
  <c r="N32" i="7"/>
  <c r="N26" i="7"/>
  <c r="N57" i="7"/>
  <c r="N42" i="7"/>
  <c r="N18" i="7"/>
  <c r="N16" i="7"/>
  <c r="N46" i="7"/>
  <c r="N36" i="7"/>
  <c r="N29" i="7"/>
  <c r="N43" i="7"/>
  <c r="N28" i="7"/>
  <c r="N48" i="7"/>
  <c r="N17" i="7"/>
  <c r="N44" i="7"/>
  <c r="N24" i="7"/>
  <c r="N20" i="7"/>
  <c r="N27" i="7"/>
  <c r="N23" i="7"/>
  <c r="N30" i="7"/>
  <c r="N31" i="7"/>
  <c r="N22" i="7"/>
  <c r="N49" i="7"/>
  <c r="N40" i="7"/>
  <c r="N45" i="7"/>
  <c r="N19" i="7"/>
  <c r="H59" i="6"/>
  <c r="E54" i="6"/>
  <c r="E59" i="6"/>
  <c r="O54" i="7"/>
  <c r="P54" i="7"/>
  <c r="F54" i="6"/>
  <c r="O59" i="7"/>
  <c r="P59" i="7"/>
  <c r="F59" i="6"/>
  <c r="E11" i="1" l="1"/>
  <c r="J14" i="1"/>
  <c r="O1" i="1"/>
  <c r="E37" i="7"/>
  <c r="J1" i="1"/>
  <c r="I3" i="6"/>
  <c r="E11" i="7"/>
  <c r="G18" i="7"/>
  <c r="G50" i="7"/>
  <c r="G24" i="7"/>
  <c r="G17" i="7"/>
  <c r="G59" i="7"/>
  <c r="J1" i="6"/>
  <c r="G30" i="7"/>
  <c r="G4" i="7"/>
  <c r="H4" i="7" s="1"/>
  <c r="G23" i="7"/>
  <c r="G57" i="7"/>
  <c r="G44" i="7"/>
  <c r="G37" i="7"/>
  <c r="E45" i="7"/>
  <c r="I1" i="1"/>
  <c r="E22" i="7"/>
  <c r="E21" i="7"/>
  <c r="I3" i="1"/>
  <c r="E18" i="7"/>
  <c r="E29" i="7"/>
  <c r="E44" i="7"/>
  <c r="G20" i="7"/>
  <c r="G26" i="7"/>
  <c r="G32" i="7"/>
  <c r="G38" i="7"/>
  <c r="G11" i="7"/>
  <c r="G19" i="7"/>
  <c r="G25" i="7"/>
  <c r="G31" i="7"/>
  <c r="G45" i="7"/>
  <c r="H3" i="6"/>
  <c r="G52" i="7"/>
  <c r="G6" i="7"/>
  <c r="E42" i="7"/>
  <c r="E32" i="7"/>
  <c r="E30" i="7"/>
  <c r="E20" i="7"/>
  <c r="E56" i="7"/>
  <c r="E14" i="7"/>
  <c r="E23" i="7"/>
  <c r="E31" i="7"/>
  <c r="E39" i="7"/>
  <c r="E47" i="7"/>
  <c r="E8" i="7"/>
  <c r="F45" i="7" s="1"/>
  <c r="E5" i="7"/>
  <c r="H1" i="6"/>
  <c r="G12" i="7"/>
  <c r="G28" i="7"/>
  <c r="G34" i="7"/>
  <c r="G40" i="7"/>
  <c r="G46" i="7"/>
  <c r="G21" i="7"/>
  <c r="G27" i="7"/>
  <c r="G33" i="7"/>
  <c r="G39" i="7"/>
  <c r="G47" i="7"/>
  <c r="G56" i="7"/>
  <c r="E50" i="7"/>
  <c r="E40" i="7"/>
  <c r="E38" i="7"/>
  <c r="F38" i="7" s="1"/>
  <c r="E28" i="7"/>
  <c r="E17" i="7"/>
  <c r="E25" i="7"/>
  <c r="E33" i="7"/>
  <c r="F33" i="7" s="1"/>
  <c r="E41" i="7"/>
  <c r="E49" i="7"/>
  <c r="H3" i="1"/>
  <c r="G5" i="7"/>
  <c r="E54" i="7"/>
  <c r="G16" i="7"/>
  <c r="G22" i="7"/>
  <c r="G36" i="7"/>
  <c r="G42" i="7"/>
  <c r="G48" i="7"/>
  <c r="G14" i="7"/>
  <c r="G29" i="7"/>
  <c r="G35" i="7"/>
  <c r="G41" i="7"/>
  <c r="G49" i="7"/>
  <c r="G54" i="7"/>
  <c r="G8" i="7"/>
  <c r="E34" i="7"/>
  <c r="E16" i="7"/>
  <c r="E48" i="7"/>
  <c r="F48" i="7" s="1"/>
  <c r="E46" i="7"/>
  <c r="E36" i="7"/>
  <c r="E4" i="7"/>
  <c r="F4" i="7" s="1"/>
  <c r="E19" i="7"/>
  <c r="F19" i="7" s="1"/>
  <c r="E27" i="7"/>
  <c r="E35" i="7"/>
  <c r="E43" i="7"/>
  <c r="E57" i="7"/>
  <c r="F57" i="7" s="1"/>
  <c r="E52" i="7"/>
  <c r="E6" i="7"/>
  <c r="E26" i="7"/>
  <c r="E59" i="7"/>
  <c r="F59" i="7" s="1"/>
  <c r="F11" i="1" l="1"/>
  <c r="M11" i="7"/>
  <c r="N11" i="7" s="1"/>
  <c r="J54" i="1"/>
  <c r="K14" i="1"/>
  <c r="K54" i="1" s="1"/>
  <c r="K59" i="1" s="1"/>
  <c r="F52" i="7"/>
  <c r="F27" i="7"/>
  <c r="F46" i="7"/>
  <c r="F54" i="7"/>
  <c r="F41" i="7"/>
  <c r="F28" i="7"/>
  <c r="H5" i="7"/>
  <c r="H57" i="7"/>
  <c r="F26" i="7"/>
  <c r="F43" i="7"/>
  <c r="F16" i="7"/>
  <c r="F25" i="7"/>
  <c r="F40" i="7"/>
  <c r="F35" i="7"/>
  <c r="F36" i="7"/>
  <c r="F34" i="7"/>
  <c r="F49" i="7"/>
  <c r="F17" i="7"/>
  <c r="H6" i="7"/>
  <c r="F6" i="7"/>
  <c r="H49" i="7"/>
  <c r="H14" i="7"/>
  <c r="H22" i="7"/>
  <c r="I56" i="7"/>
  <c r="I41" i="7"/>
  <c r="I30" i="7"/>
  <c r="I22" i="7"/>
  <c r="I12" i="7"/>
  <c r="I40" i="7"/>
  <c r="I31" i="7"/>
  <c r="I23" i="7"/>
  <c r="I14" i="7"/>
  <c r="I46" i="7"/>
  <c r="I57" i="7"/>
  <c r="I52" i="7"/>
  <c r="I36" i="7"/>
  <c r="I28" i="7"/>
  <c r="I20" i="7"/>
  <c r="I6" i="7"/>
  <c r="I37" i="7"/>
  <c r="I29" i="7"/>
  <c r="I21" i="7"/>
  <c r="I11" i="7"/>
  <c r="I4" i="7"/>
  <c r="J4" i="7" s="1"/>
  <c r="I5" i="7"/>
  <c r="I54" i="7"/>
  <c r="I49" i="7"/>
  <c r="I34" i="7"/>
  <c r="I26" i="7"/>
  <c r="I18" i="7"/>
  <c r="I48" i="7"/>
  <c r="I35" i="7"/>
  <c r="I27" i="7"/>
  <c r="I19" i="7"/>
  <c r="I47" i="7"/>
  <c r="I43" i="7"/>
  <c r="I8" i="7"/>
  <c r="I16" i="7"/>
  <c r="I17" i="7"/>
  <c r="I38" i="7"/>
  <c r="I59" i="7"/>
  <c r="J59" i="7" s="1"/>
  <c r="I44" i="7"/>
  <c r="J44" i="7" s="1"/>
  <c r="I45" i="7"/>
  <c r="I42" i="7"/>
  <c r="I25" i="7"/>
  <c r="J25" i="7" s="1"/>
  <c r="I32" i="7"/>
  <c r="J32" i="7" s="1"/>
  <c r="I33" i="7"/>
  <c r="I50" i="7"/>
  <c r="I39" i="7"/>
  <c r="J39" i="7" s="1"/>
  <c r="I24" i="7"/>
  <c r="J24" i="7" s="1"/>
  <c r="H39" i="7"/>
  <c r="H46" i="7"/>
  <c r="H12" i="7"/>
  <c r="F47" i="7"/>
  <c r="F14" i="7"/>
  <c r="F32" i="7"/>
  <c r="K50" i="7"/>
  <c r="K42" i="7"/>
  <c r="K34" i="7"/>
  <c r="K26" i="7"/>
  <c r="K57" i="7"/>
  <c r="K43" i="7"/>
  <c r="K35" i="7"/>
  <c r="K27" i="7"/>
  <c r="K48" i="7"/>
  <c r="K40" i="7"/>
  <c r="K32" i="7"/>
  <c r="K24" i="7"/>
  <c r="K49" i="7"/>
  <c r="K41" i="7"/>
  <c r="K33" i="7"/>
  <c r="K25" i="7"/>
  <c r="K5" i="7"/>
  <c r="K16" i="7"/>
  <c r="K18" i="7"/>
  <c r="K11" i="7"/>
  <c r="K44" i="7"/>
  <c r="K28" i="7"/>
  <c r="K45" i="7"/>
  <c r="K29" i="7"/>
  <c r="K17" i="7"/>
  <c r="K14" i="7"/>
  <c r="K12" i="7"/>
  <c r="K54" i="7"/>
  <c r="K46" i="7"/>
  <c r="K30" i="7"/>
  <c r="K52" i="7"/>
  <c r="K38" i="7"/>
  <c r="K22" i="7"/>
  <c r="K39" i="7"/>
  <c r="K8" i="7"/>
  <c r="K23" i="7"/>
  <c r="K6" i="7"/>
  <c r="K31" i="7"/>
  <c r="K59" i="7"/>
  <c r="L59" i="7" s="1"/>
  <c r="K36" i="7"/>
  <c r="K20" i="7"/>
  <c r="K37" i="7"/>
  <c r="K56" i="7"/>
  <c r="L56" i="7" s="1"/>
  <c r="K19" i="7"/>
  <c r="K4" i="7"/>
  <c r="L4" i="7" s="1"/>
  <c r="K47" i="7"/>
  <c r="K21" i="7"/>
  <c r="L21" i="7" s="1"/>
  <c r="H19" i="7"/>
  <c r="H26" i="7"/>
  <c r="H23" i="7"/>
  <c r="F21" i="7"/>
  <c r="F12" i="7"/>
  <c r="H41" i="7"/>
  <c r="H48" i="7"/>
  <c r="H16" i="7"/>
  <c r="F50" i="7"/>
  <c r="H33" i="7"/>
  <c r="H40" i="7"/>
  <c r="F39" i="7"/>
  <c r="F56" i="7"/>
  <c r="F42" i="7"/>
  <c r="H45" i="7"/>
  <c r="H11" i="7"/>
  <c r="H20" i="7"/>
  <c r="H17" i="7"/>
  <c r="H24" i="7"/>
  <c r="H43" i="7"/>
  <c r="H37" i="7"/>
  <c r="H18" i="7"/>
  <c r="H35" i="7"/>
  <c r="H42" i="7"/>
  <c r="H56" i="7"/>
  <c r="H27" i="7"/>
  <c r="H34" i="7"/>
  <c r="F5" i="7"/>
  <c r="F31" i="7"/>
  <c r="F20" i="7"/>
  <c r="H31" i="7"/>
  <c r="H38" i="7"/>
  <c r="F44" i="7"/>
  <c r="H30" i="7"/>
  <c r="H44" i="7"/>
  <c r="H54" i="7"/>
  <c r="H29" i="7"/>
  <c r="H36" i="7"/>
  <c r="H47" i="7"/>
  <c r="H21" i="7"/>
  <c r="H28" i="7"/>
  <c r="F37" i="7"/>
  <c r="F24" i="7"/>
  <c r="F29" i="7"/>
  <c r="F22" i="7"/>
  <c r="F23" i="7"/>
  <c r="F30" i="7"/>
  <c r="H52" i="7"/>
  <c r="H25" i="7"/>
  <c r="H32" i="7"/>
  <c r="H59" i="7"/>
  <c r="F18" i="7"/>
  <c r="F11" i="7"/>
  <c r="H50" i="7"/>
  <c r="J59" i="1" l="1"/>
  <c r="L14" i="1"/>
  <c r="L54" i="1" s="1"/>
  <c r="L59" i="1" s="1"/>
  <c r="J16" i="7"/>
  <c r="J5" i="7"/>
  <c r="L47" i="7"/>
  <c r="L37" i="7"/>
  <c r="L31" i="7"/>
  <c r="L39" i="7"/>
  <c r="L30" i="7"/>
  <c r="L14" i="7"/>
  <c r="L28" i="7"/>
  <c r="L16" i="7"/>
  <c r="L41" i="7"/>
  <c r="L20" i="7"/>
  <c r="L22" i="7"/>
  <c r="L46" i="7"/>
  <c r="L17" i="7"/>
  <c r="L44" i="7"/>
  <c r="L49" i="7"/>
  <c r="L19" i="7"/>
  <c r="L36" i="7"/>
  <c r="L23" i="7"/>
  <c r="L38" i="7"/>
  <c r="L54" i="7"/>
  <c r="L29" i="7"/>
  <c r="L11" i="7"/>
  <c r="L25" i="7"/>
  <c r="L24" i="7"/>
  <c r="L27" i="7"/>
  <c r="L26" i="7"/>
  <c r="J50" i="7"/>
  <c r="J42" i="7"/>
  <c r="J38" i="7"/>
  <c r="J43" i="7"/>
  <c r="J35" i="7"/>
  <c r="J34" i="7"/>
  <c r="J37" i="7"/>
  <c r="J36" i="7"/>
  <c r="J14" i="7"/>
  <c r="J12" i="7"/>
  <c r="J56" i="7"/>
  <c r="L6" i="7"/>
  <c r="L52" i="7"/>
  <c r="L12" i="7"/>
  <c r="L45" i="7"/>
  <c r="L18" i="7"/>
  <c r="L33" i="7"/>
  <c r="L32" i="7"/>
  <c r="L35" i="7"/>
  <c r="L34" i="7"/>
  <c r="J33" i="7"/>
  <c r="J45" i="7"/>
  <c r="J17" i="7"/>
  <c r="J47" i="7"/>
  <c r="J48" i="7"/>
  <c r="J49" i="7"/>
  <c r="J11" i="7"/>
  <c r="J6" i="7"/>
  <c r="J52" i="7"/>
  <c r="J23" i="7"/>
  <c r="J22" i="7"/>
  <c r="L40" i="7"/>
  <c r="L43" i="7"/>
  <c r="L42" i="7"/>
  <c r="J19" i="7"/>
  <c r="J18" i="7"/>
  <c r="J54" i="7"/>
  <c r="J21" i="7"/>
  <c r="J20" i="7"/>
  <c r="J57" i="7"/>
  <c r="J31" i="7"/>
  <c r="J30" i="7"/>
  <c r="L5" i="7"/>
  <c r="L48" i="7"/>
  <c r="L57" i="7"/>
  <c r="L50" i="7"/>
  <c r="J27" i="7"/>
  <c r="J26" i="7"/>
  <c r="J29" i="7"/>
  <c r="J28" i="7"/>
  <c r="J46" i="7"/>
  <c r="J40" i="7"/>
  <c r="J41" i="7"/>
  <c r="M14" i="1" l="1"/>
  <c r="M54" i="1" s="1"/>
  <c r="M59" i="1" s="1"/>
  <c r="N14" i="1" l="1"/>
  <c r="N54" i="1" s="1"/>
  <c r="N59" i="1" s="1"/>
  <c r="O14" i="1" l="1"/>
  <c r="O54" i="1" l="1"/>
  <c r="P14" i="1"/>
  <c r="P54" i="1" s="1"/>
  <c r="P59" i="1" s="1"/>
  <c r="Q14" i="1" l="1"/>
  <c r="Q54" i="1" s="1"/>
  <c r="Q59" i="1" s="1"/>
  <c r="O59" i="1"/>
  <c r="R14" i="1" l="1"/>
  <c r="R54" i="1" s="1"/>
  <c r="R59" i="1" l="1"/>
  <c r="S14" i="1"/>
  <c r="E12" i="1"/>
  <c r="S54" i="1" l="1"/>
  <c r="E14" i="1"/>
  <c r="M12" i="7"/>
  <c r="N12" i="7" s="1"/>
  <c r="F12" i="1"/>
  <c r="F14" i="1" l="1"/>
  <c r="M14" i="7"/>
  <c r="N14" i="7" s="1"/>
  <c r="S59" i="1"/>
  <c r="E59" i="1" s="1"/>
  <c r="E54" i="1"/>
  <c r="M59" i="7" l="1"/>
  <c r="N59" i="7" s="1"/>
  <c r="F59" i="1"/>
  <c r="M54" i="7"/>
  <c r="N54" i="7" s="1"/>
  <c r="F54" i="1"/>
</calcChain>
</file>

<file path=xl/sharedStrings.xml><?xml version="1.0" encoding="utf-8"?>
<sst xmlns="http://schemas.openxmlformats.org/spreadsheetml/2006/main" count="166" uniqueCount="72">
  <si>
    <t>Year-to-Date</t>
  </si>
  <si>
    <t>End-of-Year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</si>
  <si>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</si>
  <si>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</si>
  <si>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</si>
  <si>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</si>
  <si>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</si>
  <si>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</si>
  <si>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</si>
  <si>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</si>
  <si>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</si>
  <si>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</si>
  <si>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</si>
  <si>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</si>
  <si>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Payroll Taxes</t>
  </si>
  <si>
    <t>Utilities</t>
  </si>
  <si>
    <t>Professional Fees</t>
  </si>
  <si>
    <t>Telephone</t>
  </si>
  <si>
    <t>Rent</t>
  </si>
  <si>
    <t>Current Month</t>
  </si>
  <si>
    <t>Interest Expense</t>
  </si>
  <si>
    <t>Change this cell</t>
  </si>
  <si>
    <t>Gameplan</t>
  </si>
  <si>
    <t>Earnings Before Taxes</t>
  </si>
  <si>
    <t>Months</t>
  </si>
  <si>
    <t>Weeks</t>
  </si>
  <si>
    <t>Payrolls</t>
  </si>
  <si>
    <t>For the Month of:</t>
  </si>
  <si>
    <t>Ordinary Income</t>
  </si>
  <si>
    <t>Refunds</t>
  </si>
  <si>
    <t>Total Income</t>
  </si>
  <si>
    <t>Lab Fees</t>
  </si>
  <si>
    <t>Dental Supplies</t>
  </si>
  <si>
    <t>Total Cost of Goods</t>
  </si>
  <si>
    <t>Office and Postage</t>
  </si>
  <si>
    <t>Vehicles</t>
  </si>
  <si>
    <t>Licenses and Permits</t>
  </si>
  <si>
    <t>Dues and Subscriptions</t>
  </si>
  <si>
    <t>Repairs and Maintenance</t>
  </si>
  <si>
    <t>Insurance Expense</t>
  </si>
  <si>
    <t>Real Estate Taxes</t>
  </si>
  <si>
    <t>Salaries and Wages</t>
  </si>
  <si>
    <t>Associate Salary</t>
  </si>
  <si>
    <t>Hygiene Salary</t>
  </si>
  <si>
    <t>Clinical Staff Salary</t>
  </si>
  <si>
    <t>Office Wages</t>
  </si>
  <si>
    <t>Payroll Fees</t>
  </si>
  <si>
    <t>Pension</t>
  </si>
  <si>
    <t>Payroll Clearing</t>
  </si>
  <si>
    <t>Contract labor</t>
  </si>
  <si>
    <t>Computer Fees</t>
  </si>
  <si>
    <t>Laundry and Uniforms</t>
  </si>
  <si>
    <t>Advertising and Promotion</t>
  </si>
  <si>
    <t>CE</t>
  </si>
  <si>
    <t>Donations</t>
  </si>
  <si>
    <t>Bank Service Charges</t>
  </si>
  <si>
    <t>Small Equipment</t>
  </si>
  <si>
    <t>Taxes</t>
  </si>
  <si>
    <t>NET INCOME</t>
  </si>
  <si>
    <t>Interest Income</t>
  </si>
  <si>
    <t>TOTAL Operational Expenses</t>
  </si>
  <si>
    <t>Net Ordinary Income (After Lab fees and Op Exp.)</t>
  </si>
  <si>
    <t xml:space="preserve"> $-  </t>
  </si>
  <si>
    <t>Overhead %</t>
  </si>
  <si>
    <t>Year-to-Date Overhead</t>
  </si>
  <si>
    <t>Example Dental</t>
  </si>
  <si>
    <t>Other</t>
  </si>
  <si>
    <t>Doctor Vehicle</t>
  </si>
  <si>
    <t>Other Salar</t>
  </si>
  <si>
    <t>Other Salary</t>
  </si>
  <si>
    <t>Actual 2018</t>
  </si>
  <si>
    <t>Owner Dr. Salary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</si>
</sst>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_(* #,##0_);_(* \(#,##0\);_(* &quot;-&quot;??_);_(@_)"/>
    <numFmt numFmtId="167" formatCode="0.0"/>
    <numFmt numFmtId="168" formatCode="mmmm"/>
    <numFmt numFmtId="169" formatCode="yyyy"/>
  </numFmts>
  <fonts count="6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 val="singleAccounting"/>
      <sz val="10"/>
      <name val="Arial"/>
      <family val="2"/>
    </font>
    <font>
      <u/>
      <sz val="8.5"/>
      <color indexed="12"/>
      <name val="Arial"/>
      <family val="2"/>
    </font>
    <font>
      <b/>
      <i/>
      <u/>
      <sz val="10"/>
      <name val="Arial"/>
      <family val="2"/>
    </font>
    <font>
      <sz val="10"/>
      <color indexed="1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i/>
      <sz val="9"/>
      <name val="Arial"/>
      <family val="2"/>
    </font>
    <font>
      <b/>
      <i/>
      <sz val="10"/>
      <color indexed="18"/>
      <name val="Arial"/>
      <family val="2"/>
    </font>
    <font>
      <i/>
      <sz val="9"/>
      <color indexed="18"/>
      <name val="Arial"/>
      <family val="2"/>
    </font>
    <font>
      <u/>
      <sz val="10"/>
      <color indexed="18"/>
      <name val="Arial"/>
      <family val="2"/>
    </font>
    <font>
      <i/>
      <u/>
      <sz val="9"/>
      <color indexed="18"/>
      <name val="Arial"/>
      <family val="2"/>
    </font>
    <font>
      <sz val="10"/>
      <color indexed="12"/>
      <name val="Arial"/>
      <family val="2"/>
    </font>
    <font>
      <i/>
      <sz val="8"/>
      <name val="Arial"/>
      <family val="2"/>
    </font>
    <font>
      <sz val="8"/>
      <color indexed="12"/>
      <name val="Arial"/>
      <family val="2"/>
    </font>
    <font>
      <i/>
      <sz val="8"/>
      <color indexed="12"/>
      <name val="Arial"/>
      <family val="2"/>
    </font>
    <font>
      <i/>
      <u/>
      <sz val="8"/>
      <name val="Arial"/>
      <family val="2"/>
    </font>
    <font>
      <i/>
      <u/>
      <sz val="9"/>
      <name val="Arial"/>
      <family val="2"/>
    </font>
    <font>
      <sz val="8"/>
      <color indexed="55"/>
      <name val="Arial"/>
      <family val="2"/>
    </font>
    <font>
      <sz val="8.5"/>
      <color indexed="12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sz val="8"/>
      <color indexed="10"/>
      <name val="Verdana"/>
      <family val="2"/>
    </font>
    <font>
      <b/>
      <sz val="8"/>
      <color indexed="10"/>
      <name val="Verdana"/>
      <family val="2"/>
    </font>
    <font>
      <sz val="8"/>
      <color indexed="22"/>
      <name val="Arial"/>
      <family val="2"/>
    </font>
    <font>
      <i/>
      <sz val="9"/>
      <color indexed="12"/>
      <name val="Arial"/>
      <family val="2"/>
    </font>
    <font>
      <sz val="8"/>
      <color indexed="10"/>
      <name val="Arial"/>
      <family val="2"/>
    </font>
    <font>
      <u/>
      <sz val="8.5"/>
      <color indexed="1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name val="Arial"/>
      <family val="2"/>
    </font>
    <font>
      <b/>
      <sz val="9"/>
      <name val="Arial"/>
      <family val="2"/>
    </font>
    <font>
      <u/>
      <sz val="8"/>
      <color indexed="12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b/>
      <i/>
      <sz val="9"/>
      <color theme="1"/>
      <name val="Calibri"/>
      <family val="2"/>
      <scheme val="minor"/>
    </font>
    <font>
      <sz val="9"/>
      <color indexed="18"/>
      <name val="Arial"/>
      <family val="2"/>
    </font>
    <font>
      <i/>
      <sz val="9"/>
      <name val="Arial Narrow"/>
      <family val="2"/>
    </font>
    <font>
      <i/>
      <sz val="11"/>
      <name val="Arial"/>
      <family val="2"/>
    </font>
    <font>
      <sz val="11"/>
      <name val="Arial"/>
      <family val="2"/>
    </font>
    <font>
      <sz val="11"/>
      <color indexed="18"/>
      <name val="Arial"/>
      <family val="2"/>
    </font>
    <font>
      <i/>
      <sz val="11"/>
      <color indexed="1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i/>
      <sz val="12"/>
      <name val="Arial"/>
      <family val="2"/>
    </font>
    <font>
      <sz val="12"/>
      <color indexed="18"/>
      <name val="Arial"/>
      <family val="2"/>
    </font>
    <font>
      <i/>
      <sz val="12"/>
      <color indexed="18"/>
      <name val="Arial"/>
      <family val="2"/>
    </font>
    <font>
      <u/>
      <sz val="10"/>
      <color theme="11"/>
      <name val="Arial"/>
      <family val="2"/>
    </font>
    <font>
      <i/>
      <sz val="10"/>
      <name val="Arial"/>
      <family val="2"/>
    </font>
    <font>
      <b/>
      <i/>
      <sz val="8"/>
      <name val="Arial"/>
      <family val="2"/>
    </font>
    <font>
      <i/>
      <u/>
      <sz val="8.5"/>
      <color indexed="10"/>
      <name val="Arial"/>
      <family val="2"/>
    </font>
    <font>
      <sz val="8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1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</cellStyleXfs>
  <cellXfs count="200">
    <xf numFmtId="0" fontId="0" fillId="0" borderId="0" xfId="0"/>
    <xf numFmtId="0" fontId="5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1" fillId="0" borderId="0" xfId="0" applyFont="1" applyFill="1" applyBorder="1"/>
    <xf numFmtId="0" fontId="0" fillId="0" borderId="0" xfId="0" applyFill="1" applyBorder="1"/>
    <xf numFmtId="165" fontId="5" fillId="0" borderId="0" xfId="2" applyNumberFormat="1" applyFont="1" applyFill="1" applyBorder="1"/>
    <xf numFmtId="165" fontId="6" fillId="0" borderId="0" xfId="2" applyNumberFormat="1" applyFont="1" applyFill="1" applyBorder="1"/>
    <xf numFmtId="165" fontId="3" fillId="0" borderId="0" xfId="2" applyNumberFormat="1" applyFont="1" applyFill="1" applyBorder="1"/>
    <xf numFmtId="165" fontId="4" fillId="0" borderId="0" xfId="2" applyNumberFormat="1" applyFont="1" applyFill="1" applyBorder="1"/>
    <xf numFmtId="164" fontId="5" fillId="0" borderId="0" xfId="4" applyNumberFormat="1" applyFont="1" applyFill="1" applyBorder="1"/>
    <xf numFmtId="164" fontId="12" fillId="0" borderId="0" xfId="4" applyNumberFormat="1" applyFont="1" applyFill="1" applyBorder="1"/>
    <xf numFmtId="164" fontId="10" fillId="0" borderId="0" xfId="4" applyNumberFormat="1" applyFont="1" applyFill="1" applyBorder="1"/>
    <xf numFmtId="164" fontId="11" fillId="0" borderId="0" xfId="4" applyNumberFormat="1" applyFont="1" applyFill="1" applyBorder="1"/>
    <xf numFmtId="0" fontId="12" fillId="0" borderId="0" xfId="0" applyFont="1" applyFill="1" applyBorder="1"/>
    <xf numFmtId="0" fontId="10" fillId="0" borderId="0" xfId="0" applyFont="1" applyFill="1" applyBorder="1"/>
    <xf numFmtId="0" fontId="11" fillId="0" borderId="0" xfId="0" applyFont="1" applyFill="1" applyBorder="1"/>
    <xf numFmtId="164" fontId="4" fillId="0" borderId="0" xfId="4" applyNumberFormat="1" applyFont="1" applyFill="1" applyBorder="1"/>
    <xf numFmtId="0" fontId="5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right"/>
    </xf>
    <xf numFmtId="165" fontId="5" fillId="0" borderId="0" xfId="0" applyNumberFormat="1" applyFont="1" applyFill="1" applyBorder="1"/>
    <xf numFmtId="164" fontId="3" fillId="0" borderId="0" xfId="4" applyNumberFormat="1" applyFont="1" applyFill="1" applyBorder="1"/>
    <xf numFmtId="17" fontId="4" fillId="0" borderId="0" xfId="0" applyNumberFormat="1" applyFont="1" applyFill="1" applyBorder="1" applyAlignment="1" applyProtection="1">
      <alignment horizontal="center"/>
    </xf>
    <xf numFmtId="17" fontId="4" fillId="0" borderId="0" xfId="0" applyNumberFormat="1" applyFont="1" applyFill="1" applyBorder="1" applyAlignment="1">
      <alignment horizontal="center"/>
    </xf>
    <xf numFmtId="165" fontId="14" fillId="0" borderId="0" xfId="2" applyNumberFormat="1" applyFont="1" applyFill="1" applyBorder="1" applyAlignment="1">
      <alignment horizontal="centerContinuous"/>
    </xf>
    <xf numFmtId="164" fontId="14" fillId="0" borderId="0" xfId="4" applyNumberFormat="1" applyFont="1" applyFill="1" applyBorder="1" applyAlignment="1">
      <alignment horizontal="centerContinuous"/>
    </xf>
    <xf numFmtId="0" fontId="13" fillId="0" borderId="0" xfId="2" applyNumberFormat="1" applyFont="1" applyFill="1" applyBorder="1" applyAlignment="1">
      <alignment horizontal="center"/>
    </xf>
    <xf numFmtId="0" fontId="18" fillId="0" borderId="0" xfId="0" applyFont="1" applyFill="1" applyBorder="1"/>
    <xf numFmtId="165" fontId="18" fillId="0" borderId="0" xfId="2" applyNumberFormat="1" applyFont="1" applyFill="1" applyBorder="1"/>
    <xf numFmtId="164" fontId="18" fillId="0" borderId="0" xfId="4" applyNumberFormat="1" applyFont="1" applyFill="1" applyBorder="1"/>
    <xf numFmtId="0" fontId="16" fillId="0" borderId="0" xfId="0" applyFont="1" applyFill="1" applyBorder="1"/>
    <xf numFmtId="165" fontId="17" fillId="0" borderId="0" xfId="2" applyNumberFormat="1" applyFont="1" applyFill="1" applyBorder="1"/>
    <xf numFmtId="164" fontId="19" fillId="0" borderId="0" xfId="4" applyNumberFormat="1" applyFont="1" applyFill="1" applyBorder="1" applyAlignment="1">
      <alignment horizontal="centerContinuous"/>
    </xf>
    <xf numFmtId="165" fontId="9" fillId="0" borderId="0" xfId="2" applyNumberFormat="1" applyFont="1" applyFill="1" applyBorder="1"/>
    <xf numFmtId="164" fontId="9" fillId="0" borderId="0" xfId="4" applyNumberFormat="1" applyFont="1" applyFill="1" applyBorder="1"/>
    <xf numFmtId="165" fontId="20" fillId="0" borderId="0" xfId="2" applyNumberFormat="1" applyFont="1" applyFill="1" applyBorder="1"/>
    <xf numFmtId="164" fontId="20" fillId="0" borderId="0" xfId="4" applyNumberFormat="1" applyFont="1" applyFill="1" applyBorder="1"/>
    <xf numFmtId="165" fontId="21" fillId="0" borderId="0" xfId="2" applyNumberFormat="1" applyFont="1" applyFill="1" applyBorder="1"/>
    <xf numFmtId="164" fontId="21" fillId="0" borderId="0" xfId="4" applyNumberFormat="1" applyFont="1" applyFill="1" applyBorder="1"/>
    <xf numFmtId="164" fontId="20" fillId="0" borderId="1" xfId="4" applyNumberFormat="1" applyFont="1" applyFill="1" applyBorder="1"/>
    <xf numFmtId="164" fontId="9" fillId="0" borderId="1" xfId="4" applyNumberFormat="1" applyFont="1" applyFill="1" applyBorder="1"/>
    <xf numFmtId="164" fontId="21" fillId="0" borderId="1" xfId="4" applyNumberFormat="1" applyFont="1" applyFill="1" applyBorder="1"/>
    <xf numFmtId="164" fontId="22" fillId="0" borderId="1" xfId="4" applyNumberFormat="1" applyFont="1" applyFill="1" applyBorder="1"/>
    <xf numFmtId="165" fontId="10" fillId="0" borderId="0" xfId="2" applyNumberFormat="1" applyFont="1" applyFill="1" applyBorder="1"/>
    <xf numFmtId="164" fontId="24" fillId="0" borderId="0" xfId="4" applyNumberFormat="1" applyFont="1" applyFill="1" applyBorder="1"/>
    <xf numFmtId="164" fontId="25" fillId="0" borderId="0" xfId="4" applyNumberFormat="1" applyFont="1" applyFill="1" applyAlignment="1">
      <alignment horizontal="center"/>
    </xf>
    <xf numFmtId="165" fontId="25" fillId="0" borderId="0" xfId="2" applyNumberFormat="1" applyFont="1" applyFill="1" applyBorder="1" applyAlignment="1">
      <alignment horizontal="center"/>
    </xf>
    <xf numFmtId="164" fontId="25" fillId="0" borderId="0" xfId="4" applyNumberFormat="1" applyFont="1" applyFill="1" applyBorder="1" applyAlignment="1">
      <alignment horizontal="center"/>
    </xf>
    <xf numFmtId="167" fontId="25" fillId="0" borderId="0" xfId="2" applyNumberFormat="1" applyFont="1" applyFill="1" applyBorder="1" applyAlignment="1">
      <alignment horizontal="center"/>
    </xf>
    <xf numFmtId="164" fontId="26" fillId="0" borderId="0" xfId="4" applyNumberFormat="1" applyFont="1" applyFill="1" applyBorder="1" applyAlignment="1">
      <alignment horizontal="center"/>
    </xf>
    <xf numFmtId="165" fontId="23" fillId="0" borderId="0" xfId="2" applyNumberFormat="1" applyFont="1" applyFill="1" applyBorder="1"/>
    <xf numFmtId="164" fontId="25" fillId="0" borderId="0" xfId="4" applyNumberFormat="1" applyFont="1" applyFill="1" applyBorder="1" applyAlignment="1">
      <alignment horizontal="center" textRotation="90"/>
    </xf>
    <xf numFmtId="0" fontId="28" fillId="0" borderId="0" xfId="0" applyFont="1" applyFill="1" applyBorder="1"/>
    <xf numFmtId="165" fontId="28" fillId="0" borderId="0" xfId="2" applyNumberFormat="1" applyFont="1" applyFill="1" applyBorder="1"/>
    <xf numFmtId="164" fontId="28" fillId="0" borderId="0" xfId="4" applyNumberFormat="1" applyFont="1" applyFill="1" applyBorder="1"/>
    <xf numFmtId="164" fontId="27" fillId="0" borderId="0" xfId="4" applyNumberFormat="1" applyFont="1" applyFill="1" applyBorder="1"/>
    <xf numFmtId="164" fontId="22" fillId="0" borderId="0" xfId="4" applyNumberFormat="1" applyFont="1" applyFill="1" applyBorder="1"/>
    <xf numFmtId="0" fontId="29" fillId="0" borderId="0" xfId="1" applyNumberFormat="1" applyFont="1" applyFill="1" applyBorder="1" applyAlignment="1">
      <alignment horizontal="center"/>
    </xf>
    <xf numFmtId="165" fontId="24" fillId="0" borderId="0" xfId="2" applyNumberFormat="1" applyFont="1" applyFill="1" applyBorder="1"/>
    <xf numFmtId="164" fontId="30" fillId="0" borderId="0" xfId="3" applyNumberFormat="1" applyFont="1" applyFill="1" applyAlignment="1" applyProtection="1">
      <alignment horizontal="center"/>
    </xf>
    <xf numFmtId="0" fontId="31" fillId="0" borderId="0" xfId="0" applyFont="1" applyFill="1" applyBorder="1" applyAlignment="1">
      <alignment horizontal="center"/>
    </xf>
    <xf numFmtId="168" fontId="32" fillId="0" borderId="0" xfId="0" applyNumberFormat="1" applyFont="1" applyFill="1" applyBorder="1" applyAlignment="1">
      <alignment horizontal="right"/>
    </xf>
    <xf numFmtId="0" fontId="32" fillId="0" borderId="0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32" fillId="0" borderId="0" xfId="0" applyFont="1"/>
    <xf numFmtId="0" fontId="31" fillId="2" borderId="2" xfId="0" applyFont="1" applyFill="1" applyBorder="1" applyAlignment="1">
      <alignment horizontal="center"/>
    </xf>
    <xf numFmtId="0" fontId="32" fillId="0" borderId="3" xfId="0" applyFont="1" applyBorder="1"/>
    <xf numFmtId="0" fontId="34" fillId="2" borderId="4" xfId="0" applyFont="1" applyFill="1" applyBorder="1" applyAlignment="1">
      <alignment horizontal="center"/>
    </xf>
    <xf numFmtId="0" fontId="31" fillId="0" borderId="5" xfId="0" applyFont="1" applyFill="1" applyBorder="1" applyAlignment="1">
      <alignment horizontal="center"/>
    </xf>
    <xf numFmtId="0" fontId="32" fillId="0" borderId="6" xfId="0" applyFont="1" applyBorder="1"/>
    <xf numFmtId="0" fontId="31" fillId="2" borderId="4" xfId="0" applyFont="1" applyFill="1" applyBorder="1" applyAlignment="1">
      <alignment horizontal="center"/>
    </xf>
    <xf numFmtId="0" fontId="32" fillId="0" borderId="7" xfId="0" applyFont="1" applyBorder="1"/>
    <xf numFmtId="0" fontId="31" fillId="0" borderId="0" xfId="0" applyFont="1" applyFill="1" applyBorder="1"/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169" fontId="19" fillId="0" borderId="0" xfId="2" applyNumberFormat="1" applyFont="1" applyFill="1" applyBorder="1" applyAlignment="1">
      <alignment horizontal="centerContinuous"/>
    </xf>
    <xf numFmtId="165" fontId="35" fillId="0" borderId="0" xfId="2" applyNumberFormat="1" applyFont="1" applyFill="1" applyBorder="1" applyAlignment="1">
      <alignment horizontal="center"/>
    </xf>
    <xf numFmtId="165" fontId="24" fillId="0" borderId="0" xfId="2" applyNumberFormat="1" applyFont="1" applyFill="1"/>
    <xf numFmtId="164" fontId="37" fillId="0" borderId="0" xfId="4" applyNumberFormat="1" applyFont="1" applyFill="1" applyAlignment="1">
      <alignment horizontal="center"/>
    </xf>
    <xf numFmtId="164" fontId="38" fillId="0" borderId="0" xfId="3" applyNumberFormat="1" applyFont="1" applyFill="1" applyAlignment="1" applyProtection="1">
      <alignment horizontal="center"/>
    </xf>
    <xf numFmtId="0" fontId="40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10" fontId="24" fillId="0" borderId="0" xfId="4" applyNumberFormat="1" applyFont="1" applyFill="1" applyBorder="1"/>
    <xf numFmtId="10" fontId="27" fillId="0" borderId="0" xfId="4" applyNumberFormat="1" applyFont="1" applyFill="1" applyBorder="1"/>
    <xf numFmtId="0" fontId="1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40" fillId="0" borderId="8" xfId="0" applyFont="1" applyBorder="1" applyAlignment="1">
      <alignment horizontal="left"/>
    </xf>
    <xf numFmtId="0" fontId="28" fillId="0" borderId="0" xfId="0" applyFont="1" applyFill="1" applyBorder="1" applyAlignment="1">
      <alignment horizontal="left"/>
    </xf>
    <xf numFmtId="0" fontId="40" fillId="0" borderId="0" xfId="0" applyFont="1" applyFill="1" applyAlignment="1">
      <alignment horizontal="left"/>
    </xf>
    <xf numFmtId="0" fontId="42" fillId="3" borderId="13" xfId="0" applyFont="1" applyFill="1" applyBorder="1" applyAlignment="1">
      <alignment horizontal="left"/>
    </xf>
    <xf numFmtId="0" fontId="42" fillId="3" borderId="0" xfId="0" applyFont="1" applyFill="1" applyAlignment="1">
      <alignment horizontal="left"/>
    </xf>
    <xf numFmtId="0" fontId="17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165" fontId="5" fillId="0" borderId="0" xfId="0" applyNumberFormat="1" applyFont="1" applyFill="1" applyBorder="1" applyAlignment="1">
      <alignment horizontal="left"/>
    </xf>
    <xf numFmtId="165" fontId="43" fillId="0" borderId="0" xfId="2" applyNumberFormat="1" applyFont="1" applyFill="1" applyBorder="1"/>
    <xf numFmtId="0" fontId="18" fillId="0" borderId="9" xfId="0" applyFont="1" applyFill="1" applyBorder="1" applyAlignment="1">
      <alignment horizontal="left"/>
    </xf>
    <xf numFmtId="164" fontId="18" fillId="0" borderId="9" xfId="4" applyNumberFormat="1" applyFont="1" applyFill="1" applyBorder="1"/>
    <xf numFmtId="165" fontId="25" fillId="0" borderId="9" xfId="2" applyNumberFormat="1" applyFont="1" applyFill="1" applyBorder="1" applyAlignment="1">
      <alignment horizontal="center"/>
    </xf>
    <xf numFmtId="0" fontId="18" fillId="0" borderId="9" xfId="0" applyFont="1" applyFill="1" applyBorder="1"/>
    <xf numFmtId="0" fontId="40" fillId="0" borderId="9" xfId="0" applyFont="1" applyBorder="1" applyAlignment="1">
      <alignment horizontal="left"/>
    </xf>
    <xf numFmtId="0" fontId="5" fillId="0" borderId="9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165" fontId="5" fillId="0" borderId="9" xfId="2" applyNumberFormat="1" applyFont="1" applyFill="1" applyBorder="1"/>
    <xf numFmtId="164" fontId="5" fillId="0" borderId="9" xfId="4" applyNumberFormat="1" applyFont="1" applyFill="1" applyBorder="1"/>
    <xf numFmtId="164" fontId="37" fillId="0" borderId="9" xfId="4" applyNumberFormat="1" applyFont="1" applyFill="1" applyBorder="1" applyAlignment="1">
      <alignment horizontal="center"/>
    </xf>
    <xf numFmtId="165" fontId="10" fillId="0" borderId="9" xfId="2" applyNumberFormat="1" applyFont="1" applyFill="1" applyBorder="1"/>
    <xf numFmtId="0" fontId="0" fillId="0" borderId="9" xfId="0" applyFill="1" applyBorder="1"/>
    <xf numFmtId="0" fontId="40" fillId="0" borderId="14" xfId="0" applyFont="1" applyBorder="1" applyAlignment="1">
      <alignment horizontal="left"/>
    </xf>
    <xf numFmtId="0" fontId="17" fillId="0" borderId="9" xfId="0" applyFont="1" applyFill="1" applyBorder="1" applyAlignment="1">
      <alignment horizontal="left"/>
    </xf>
    <xf numFmtId="164" fontId="38" fillId="0" borderId="9" xfId="3" applyNumberFormat="1" applyFont="1" applyFill="1" applyBorder="1" applyAlignment="1" applyProtection="1">
      <alignment horizontal="center"/>
    </xf>
    <xf numFmtId="0" fontId="41" fillId="0" borderId="0" xfId="0" applyFont="1" applyAlignment="1">
      <alignment horizontal="left" vertical="top"/>
    </xf>
    <xf numFmtId="165" fontId="45" fillId="0" borderId="0" xfId="2" applyNumberFormat="1" applyFont="1" applyFill="1" applyBorder="1" applyAlignment="1">
      <alignment horizontal="center"/>
    </xf>
    <xf numFmtId="165" fontId="2" fillId="0" borderId="0" xfId="2" applyNumberFormat="1" applyFont="1" applyFill="1" applyBorder="1"/>
    <xf numFmtId="166" fontId="2" fillId="0" borderId="0" xfId="2" applyNumberFormat="1" applyFont="1" applyFill="1" applyBorder="1"/>
    <xf numFmtId="165" fontId="2" fillId="0" borderId="9" xfId="2" applyNumberFormat="1" applyFont="1" applyFill="1" applyBorder="1"/>
    <xf numFmtId="165" fontId="46" fillId="0" borderId="0" xfId="2" applyNumberFormat="1" applyFont="1" applyFill="1" applyBorder="1"/>
    <xf numFmtId="165" fontId="47" fillId="0" borderId="0" xfId="2" applyNumberFormat="1" applyFont="1" applyFill="1" applyBorder="1"/>
    <xf numFmtId="0" fontId="3" fillId="0" borderId="0" xfId="0" applyFont="1" applyFill="1" applyBorder="1" applyAlignment="1">
      <alignment horizontal="left"/>
    </xf>
    <xf numFmtId="164" fontId="45" fillId="0" borderId="0" xfId="4" applyNumberFormat="1" applyFont="1" applyFill="1" applyAlignment="1">
      <alignment horizontal="center"/>
    </xf>
    <xf numFmtId="0" fontId="47" fillId="0" borderId="0" xfId="0" applyFont="1" applyFill="1" applyBorder="1"/>
    <xf numFmtId="0" fontId="47" fillId="0" borderId="0" xfId="0" applyFont="1" applyFill="1" applyBorder="1" applyAlignment="1">
      <alignment horizontal="left"/>
    </xf>
    <xf numFmtId="164" fontId="47" fillId="0" borderId="0" xfId="4" applyNumberFormat="1" applyFont="1" applyFill="1" applyBorder="1"/>
    <xf numFmtId="10" fontId="11" fillId="0" borderId="0" xfId="4" applyNumberFormat="1" applyFont="1" applyFill="1" applyBorder="1"/>
    <xf numFmtId="165" fontId="7" fillId="0" borderId="0" xfId="3" applyNumberFormat="1" applyFont="1" applyFill="1" applyBorder="1" applyAlignment="1" applyProtection="1">
      <alignment horizontal="center"/>
    </xf>
    <xf numFmtId="165" fontId="0" fillId="0" borderId="9" xfId="2" applyNumberFormat="1" applyFont="1" applyFill="1" applyBorder="1"/>
    <xf numFmtId="0" fontId="47" fillId="0" borderId="15" xfId="0" applyFont="1" applyFill="1" applyBorder="1" applyAlignment="1">
      <alignment horizontal="left"/>
    </xf>
    <xf numFmtId="165" fontId="5" fillId="0" borderId="15" xfId="2" applyNumberFormat="1" applyFont="1" applyFill="1" applyBorder="1"/>
    <xf numFmtId="164" fontId="38" fillId="0" borderId="15" xfId="3" applyNumberFormat="1" applyFont="1" applyFill="1" applyBorder="1" applyAlignment="1" applyProtection="1">
      <alignment horizontal="center"/>
    </xf>
    <xf numFmtId="0" fontId="48" fillId="0" borderId="0" xfId="0" applyFont="1" applyAlignment="1">
      <alignment horizontal="left"/>
    </xf>
    <xf numFmtId="165" fontId="36" fillId="0" borderId="0" xfId="2" applyNumberFormat="1" applyFont="1" applyFill="1" applyBorder="1" applyAlignment="1">
      <alignment horizontal="center"/>
    </xf>
    <xf numFmtId="164" fontId="5" fillId="0" borderId="15" xfId="4" applyNumberFormat="1" applyFont="1" applyFill="1" applyBorder="1"/>
    <xf numFmtId="164" fontId="46" fillId="0" borderId="0" xfId="4" applyNumberFormat="1" applyFont="1" applyFill="1" applyBorder="1"/>
    <xf numFmtId="0" fontId="16" fillId="0" borderId="9" xfId="0" applyFont="1" applyFill="1" applyBorder="1"/>
    <xf numFmtId="165" fontId="9" fillId="0" borderId="9" xfId="2" applyNumberFormat="1" applyFont="1" applyFill="1" applyBorder="1"/>
    <xf numFmtId="164" fontId="10" fillId="0" borderId="9" xfId="4" applyNumberFormat="1" applyFont="1" applyFill="1" applyBorder="1"/>
    <xf numFmtId="164" fontId="20" fillId="0" borderId="10" xfId="4" applyNumberFormat="1" applyFont="1" applyFill="1" applyBorder="1"/>
    <xf numFmtId="164" fontId="20" fillId="0" borderId="9" xfId="4" applyNumberFormat="1" applyFont="1" applyFill="1" applyBorder="1"/>
    <xf numFmtId="165" fontId="49" fillId="0" borderId="0" xfId="2" applyNumberFormat="1" applyFont="1" applyFill="1" applyBorder="1"/>
    <xf numFmtId="164" fontId="44" fillId="0" borderId="0" xfId="4" applyNumberFormat="1" applyFont="1" applyFill="1" applyBorder="1"/>
    <xf numFmtId="165" fontId="44" fillId="0" borderId="0" xfId="2" applyNumberFormat="1" applyFont="1" applyFill="1" applyBorder="1"/>
    <xf numFmtId="0" fontId="44" fillId="0" borderId="0" xfId="0" applyFont="1" applyFill="1" applyBorder="1"/>
    <xf numFmtId="0" fontId="48" fillId="3" borderId="13" xfId="0" applyFont="1" applyFill="1" applyBorder="1" applyAlignment="1">
      <alignment horizontal="left"/>
    </xf>
    <xf numFmtId="0" fontId="48" fillId="3" borderId="0" xfId="0" applyFont="1" applyFill="1" applyAlignment="1">
      <alignment horizontal="left"/>
    </xf>
    <xf numFmtId="0" fontId="50" fillId="0" borderId="0" xfId="0" applyFont="1" applyFill="1" applyBorder="1" applyAlignment="1">
      <alignment horizontal="right"/>
    </xf>
    <xf numFmtId="164" fontId="43" fillId="0" borderId="0" xfId="4" applyNumberFormat="1" applyFont="1" applyFill="1" applyBorder="1"/>
    <xf numFmtId="0" fontId="43" fillId="0" borderId="0" xfId="0" applyFont="1" applyFill="1" applyBorder="1"/>
    <xf numFmtId="0" fontId="51" fillId="0" borderId="9" xfId="0" applyFont="1" applyFill="1" applyBorder="1"/>
    <xf numFmtId="0" fontId="51" fillId="0" borderId="9" xfId="0" applyFont="1" applyFill="1" applyBorder="1" applyAlignment="1">
      <alignment horizontal="left"/>
    </xf>
    <xf numFmtId="165" fontId="52" fillId="0" borderId="9" xfId="2" applyNumberFormat="1" applyFont="1" applyFill="1" applyBorder="1"/>
    <xf numFmtId="164" fontId="51" fillId="0" borderId="9" xfId="4" applyNumberFormat="1" applyFont="1" applyFill="1" applyBorder="1"/>
    <xf numFmtId="165" fontId="53" fillId="0" borderId="9" xfId="2" applyNumberFormat="1" applyFont="1" applyFill="1" applyBorder="1"/>
    <xf numFmtId="164" fontId="54" fillId="0" borderId="10" xfId="4" applyNumberFormat="1" applyFont="1" applyFill="1" applyBorder="1"/>
    <xf numFmtId="165" fontId="51" fillId="0" borderId="9" xfId="2" applyNumberFormat="1" applyFont="1" applyFill="1" applyBorder="1"/>
    <xf numFmtId="164" fontId="54" fillId="0" borderId="9" xfId="4" applyNumberFormat="1" applyFont="1" applyFill="1" applyBorder="1"/>
    <xf numFmtId="165" fontId="5" fillId="0" borderId="8" xfId="2" applyNumberFormat="1" applyFont="1" applyFill="1" applyBorder="1"/>
    <xf numFmtId="0" fontId="39" fillId="0" borderId="14" xfId="0" applyFont="1" applyBorder="1" applyAlignment="1">
      <alignment horizontal="left"/>
    </xf>
    <xf numFmtId="0" fontId="55" fillId="0" borderId="9" xfId="0" applyFont="1" applyFill="1" applyBorder="1" applyAlignment="1">
      <alignment horizontal="left"/>
    </xf>
    <xf numFmtId="0" fontId="56" fillId="0" borderId="9" xfId="0" applyFont="1" applyFill="1" applyBorder="1" applyAlignment="1">
      <alignment horizontal="left"/>
    </xf>
    <xf numFmtId="0" fontId="56" fillId="0" borderId="9" xfId="0" applyFont="1" applyFill="1" applyBorder="1"/>
    <xf numFmtId="165" fontId="55" fillId="0" borderId="9" xfId="2" applyNumberFormat="1" applyFont="1" applyFill="1" applyBorder="1"/>
    <xf numFmtId="164" fontId="57" fillId="0" borderId="9" xfId="4" applyNumberFormat="1" applyFont="1" applyFill="1" applyBorder="1"/>
    <xf numFmtId="165" fontId="58" fillId="0" borderId="9" xfId="2" applyNumberFormat="1" applyFont="1" applyFill="1" applyBorder="1"/>
    <xf numFmtId="164" fontId="59" fillId="0" borderId="10" xfId="4" applyNumberFormat="1" applyFont="1" applyFill="1" applyBorder="1"/>
    <xf numFmtId="164" fontId="59" fillId="0" borderId="9" xfId="4" applyNumberFormat="1" applyFont="1" applyFill="1" applyBorder="1"/>
    <xf numFmtId="164" fontId="55" fillId="0" borderId="9" xfId="4" applyNumberFormat="1" applyFont="1" applyFill="1" applyBorder="1"/>
    <xf numFmtId="0" fontId="55" fillId="0" borderId="9" xfId="0" applyFont="1" applyFill="1" applyBorder="1"/>
    <xf numFmtId="164" fontId="22" fillId="0" borderId="10" xfId="4" applyNumberFormat="1" applyFont="1" applyFill="1" applyBorder="1"/>
    <xf numFmtId="0" fontId="46" fillId="0" borderId="0" xfId="0" applyFont="1" applyFill="1" applyBorder="1" applyAlignment="1">
      <alignment horizontal="right"/>
    </xf>
    <xf numFmtId="164" fontId="14" fillId="0" borderId="1" xfId="4" applyNumberFormat="1" applyFont="1" applyFill="1" applyBorder="1" applyAlignment="1">
      <alignment horizontal="centerContinuous"/>
    </xf>
    <xf numFmtId="164" fontId="19" fillId="0" borderId="1" xfId="4" applyNumberFormat="1" applyFont="1" applyFill="1" applyBorder="1" applyAlignment="1">
      <alignment horizontal="centerContinuous"/>
    </xf>
    <xf numFmtId="164" fontId="5" fillId="0" borderId="1" xfId="4" applyNumberFormat="1" applyFont="1" applyFill="1" applyBorder="1"/>
    <xf numFmtId="165" fontId="0" fillId="0" borderId="0" xfId="0" applyNumberFormat="1"/>
    <xf numFmtId="164" fontId="2" fillId="0" borderId="0" xfId="4" applyNumberFormat="1" applyFont="1" applyFill="1" applyBorder="1"/>
    <xf numFmtId="0" fontId="5" fillId="0" borderId="0" xfId="4" applyNumberFormat="1" applyFont="1" applyFill="1" applyBorder="1"/>
    <xf numFmtId="0" fontId="61" fillId="0" borderId="0" xfId="0" applyFont="1" applyFill="1" applyBorder="1" applyAlignment="1">
      <alignment horizontal="left"/>
    </xf>
    <xf numFmtId="0" fontId="48" fillId="3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165" fontId="61" fillId="0" borderId="0" xfId="2" applyNumberFormat="1" applyFont="1" applyFill="1" applyBorder="1"/>
    <xf numFmtId="164" fontId="61" fillId="0" borderId="0" xfId="4" applyNumberFormat="1" applyFont="1" applyFill="1" applyBorder="1"/>
    <xf numFmtId="165" fontId="26" fillId="0" borderId="0" xfId="2" applyNumberFormat="1" applyFont="1" applyFill="1" applyBorder="1" applyAlignment="1">
      <alignment horizontal="center"/>
    </xf>
    <xf numFmtId="164" fontId="62" fillId="0" borderId="0" xfId="4" applyNumberFormat="1" applyFont="1" applyFill="1" applyBorder="1"/>
    <xf numFmtId="0" fontId="61" fillId="0" borderId="0" xfId="0" applyFont="1" applyFill="1" applyBorder="1"/>
    <xf numFmtId="0" fontId="14" fillId="0" borderId="0" xfId="0" applyFont="1" applyFill="1" applyBorder="1"/>
    <xf numFmtId="165" fontId="14" fillId="0" borderId="0" xfId="2" applyNumberFormat="1" applyFont="1" applyFill="1" applyBorder="1"/>
    <xf numFmtId="164" fontId="63" fillId="0" borderId="0" xfId="3" applyNumberFormat="1" applyFont="1" applyFill="1" applyBorder="1" applyAlignment="1" applyProtection="1">
      <alignment horizontal="center"/>
    </xf>
    <xf numFmtId="0" fontId="61" fillId="0" borderId="15" xfId="0" applyFont="1" applyFill="1" applyBorder="1" applyAlignment="1">
      <alignment horizontal="left"/>
    </xf>
    <xf numFmtId="0" fontId="48" fillId="3" borderId="15" xfId="0" applyFont="1" applyFill="1" applyBorder="1" applyAlignment="1">
      <alignment horizontal="left"/>
    </xf>
    <xf numFmtId="0" fontId="14" fillId="0" borderId="15" xfId="0" applyFont="1" applyFill="1" applyBorder="1" applyAlignment="1">
      <alignment horizontal="left"/>
    </xf>
    <xf numFmtId="165" fontId="61" fillId="0" borderId="15" xfId="2" applyNumberFormat="1" applyFont="1" applyFill="1" applyBorder="1"/>
    <xf numFmtId="164" fontId="61" fillId="0" borderId="15" xfId="4" applyNumberFormat="1" applyFont="1" applyFill="1" applyBorder="1"/>
    <xf numFmtId="165" fontId="26" fillId="0" borderId="15" xfId="2" applyNumberFormat="1" applyFont="1" applyFill="1" applyBorder="1" applyAlignment="1">
      <alignment horizontal="center"/>
    </xf>
    <xf numFmtId="0" fontId="8" fillId="0" borderId="0" xfId="2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right"/>
    </xf>
    <xf numFmtId="0" fontId="4" fillId="2" borderId="9" xfId="0" applyFont="1" applyFill="1" applyBorder="1" applyAlignment="1">
      <alignment horizontal="right"/>
    </xf>
    <xf numFmtId="168" fontId="14" fillId="2" borderId="9" xfId="2" applyNumberFormat="1" applyFont="1" applyFill="1" applyBorder="1" applyAlignment="1">
      <alignment horizontal="center"/>
    </xf>
    <xf numFmtId="168" fontId="14" fillId="2" borderId="10" xfId="2" applyNumberFormat="1" applyFont="1" applyFill="1" applyBorder="1" applyAlignment="1">
      <alignment horizontal="center"/>
    </xf>
    <xf numFmtId="0" fontId="31" fillId="2" borderId="11" xfId="0" applyFont="1" applyFill="1" applyBorder="1" applyAlignment="1">
      <alignment horizontal="center"/>
    </xf>
    <xf numFmtId="0" fontId="31" fillId="2" borderId="12" xfId="0" applyFont="1" applyFill="1" applyBorder="1" applyAlignment="1">
      <alignment horizontal="center"/>
    </xf>
    <xf numFmtId="0" fontId="64" fillId="0" borderId="0" xfId="0" applyFont="1" applyAlignment="1">
      <alignment horizontal="center"/>
    </xf>
  </cellXfs>
  <cellStyles count="31">
    <cellStyle name="Comma" xfId="1" builtinId="3"/>
    <cellStyle name="Currency" xfId="2" builtinId="4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Hyperlink" xfId="3" builtinId="8"/>
    <cellStyle name="Normal" xfId="0" builtinId="0"/>
    <cellStyle name="Percent" xfId="4" builtinId="5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177800</xdr:colOff>
      <xdr:row>2</xdr:row>
      <xdr:rowOff>12700</xdr:rowOff>
    </xdr:from>
    <xdr:to>
      <xdr:col>3</xdr:col>
      <xdr:colOff>177800</xdr:colOff>
      <xdr:row>5</xdr:row>
      <xdr:rowOff>38100</xdr:rowOff>
    </xdr:to>
    <xdr:sp macro="" textlink="">
      <xdr:nvSpPr>
        <xdr:cNvPr id="5136" name="Line 1"/>
        <xdr:cNvSpPr>
          <a:spLocks noChangeShapeType="1"/>
        </xdr:cNvSpPr>
      </xdr:nvSpPr>
      <xdr:spPr bwMode="auto">
        <a:xfrm flipV="1">
          <a:off x="2197100" y="292100"/>
          <a:ext cx="0" cy="444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41"/>
  <sheetViews>
    <sheetView showGridLines="0" tabSelected="1" zoomScale="80" zoomScaleNormal="80" zoomScalePageLayoutView="80" workbookViewId="0">
      <pane xSplit="7" ySplit="2" topLeftCell="H22" activePane="bottomRight" state="frozen"/>
      <selection activeCell="B119" sqref="B119"/>
      <selection pane="topRight" activeCell="B119" sqref="B119"/>
      <selection pane="bottomLeft" activeCell="B119" sqref="B119"/>
      <selection pane="bottomRight" activeCell="H30" sqref="H30"/>
    </sheetView>
  </sheetViews>
  <sheetFormatPr defaultColWidth="9.140625" defaultRowHeight="12.75" outlineLevelRow="1" x14ac:dyDescent="0.2"/>
  <cols>
    <col min="1" max="1" width="4.42578125" style="5" customWidth="1"/>
    <col min="2" max="2" width="6.5703125" style="18" customWidth="1"/>
    <col min="3" max="3" width="24.42578125" style="85" customWidth="1"/>
    <col min="4" max="4" width="4.28515625" style="85" customWidth="1"/>
    <col min="5" max="5" width="12.28515625" style="6" bestFit="1" customWidth="1"/>
    <col min="6" max="6" width="8.7109375" style="10" customWidth="1"/>
    <col min="7" max="7" width="5.42578125" style="45" customWidth="1"/>
    <col min="8" max="8" width="11.28515625" style="6" bestFit="1" customWidth="1"/>
    <col min="9" max="19" width="10.7109375" style="6" customWidth="1"/>
    <col min="20" max="20" width="9.42578125" style="12" bestFit="1" customWidth="1"/>
    <col min="21" max="32" width="11.7109375" style="6" customWidth="1"/>
    <col min="33" max="33" width="2.7109375" style="5" customWidth="1"/>
    <col min="34" max="16384" width="9.140625" style="5"/>
  </cols>
  <sheetData>
    <row r="1" spans="1:32" s="4" customFormat="1" ht="18.95" customHeight="1" x14ac:dyDescent="0.2">
      <c r="B1" s="84" t="str">
        <f>Comparison!B1</f>
        <v>Example Dental</v>
      </c>
      <c r="C1" s="85"/>
      <c r="D1" s="85"/>
      <c r="E1" s="24"/>
      <c r="F1" s="25"/>
      <c r="G1" s="51"/>
      <c r="H1" s="57">
        <f t="shared" ref="H1:S1" si="0">VLOOKUP(H2,WeeksTbl,3,FALSE)</f>
        <v>2</v>
      </c>
      <c r="I1" s="57">
        <f t="shared" si="0"/>
        <v>2</v>
      </c>
      <c r="J1" s="57">
        <f t="shared" si="0"/>
        <v>3</v>
      </c>
      <c r="K1" s="57">
        <f t="shared" si="0"/>
        <v>2</v>
      </c>
      <c r="L1" s="57">
        <f t="shared" si="0"/>
        <v>2</v>
      </c>
      <c r="M1" s="57">
        <f t="shared" si="0"/>
        <v>2</v>
      </c>
      <c r="N1" s="57">
        <f t="shared" si="0"/>
        <v>2</v>
      </c>
      <c r="O1" s="57">
        <f t="shared" si="0"/>
        <v>2</v>
      </c>
      <c r="P1" s="57">
        <f t="shared" si="0"/>
        <v>3</v>
      </c>
      <c r="Q1" s="57">
        <f t="shared" si="0"/>
        <v>2</v>
      </c>
      <c r="R1" s="57">
        <f t="shared" si="0"/>
        <v>2</v>
      </c>
      <c r="S1" s="57">
        <f t="shared" si="0"/>
        <v>2</v>
      </c>
      <c r="T1" s="11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</row>
    <row r="2" spans="1:32" s="4" customFormat="1" ht="15.95" customHeight="1" x14ac:dyDescent="0.2">
      <c r="B2" s="84">
        <f>Comparison!B2</f>
        <v>2018</v>
      </c>
      <c r="C2" s="85"/>
      <c r="D2" s="85"/>
      <c r="E2" s="24" t="s">
        <v>1</v>
      </c>
      <c r="F2" s="25"/>
      <c r="G2" s="51"/>
      <c r="H2" s="23">
        <f>January</f>
        <v>43101</v>
      </c>
      <c r="I2" s="23">
        <f>February</f>
        <v>43132</v>
      </c>
      <c r="J2" s="23">
        <f>March</f>
        <v>43160</v>
      </c>
      <c r="K2" s="23">
        <f>April</f>
        <v>43191</v>
      </c>
      <c r="L2" s="23">
        <f>May</f>
        <v>43221</v>
      </c>
      <c r="M2" s="23">
        <f>June</f>
        <v>43252</v>
      </c>
      <c r="N2" s="23">
        <f>July</f>
        <v>43282</v>
      </c>
      <c r="O2" s="23">
        <f>August</f>
        <v>43313</v>
      </c>
      <c r="P2" s="23">
        <f>September</f>
        <v>43344</v>
      </c>
      <c r="Q2" s="23">
        <f>October</f>
        <v>43374</v>
      </c>
      <c r="R2" s="23">
        <f>November</f>
        <v>43405</v>
      </c>
      <c r="S2" s="23">
        <f>December</f>
        <v>43435</v>
      </c>
      <c r="T2" s="11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x14ac:dyDescent="0.2">
      <c r="G3" s="51"/>
      <c r="H3" s="76" t="str">
        <f t="shared" ref="H3:S3" si="1">IF(H2&lt;=CurrentMonth,"Yes","No")</f>
        <v>No</v>
      </c>
      <c r="I3" s="76" t="str">
        <f t="shared" si="1"/>
        <v>No</v>
      </c>
      <c r="J3" s="76" t="str">
        <f t="shared" si="1"/>
        <v>No</v>
      </c>
      <c r="K3" s="76" t="str">
        <f t="shared" si="1"/>
        <v>No</v>
      </c>
      <c r="L3" s="76" t="str">
        <f t="shared" si="1"/>
        <v>No</v>
      </c>
      <c r="M3" s="76" t="str">
        <f t="shared" si="1"/>
        <v>No</v>
      </c>
      <c r="N3" s="76" t="str">
        <f t="shared" si="1"/>
        <v>No</v>
      </c>
      <c r="O3" s="76" t="str">
        <f t="shared" si="1"/>
        <v>No</v>
      </c>
      <c r="P3" s="76" t="str">
        <f t="shared" si="1"/>
        <v>No</v>
      </c>
      <c r="Q3" s="76" t="str">
        <f t="shared" si="1"/>
        <v>No</v>
      </c>
      <c r="R3" s="76" t="str">
        <f t="shared" si="1"/>
        <v>No</v>
      </c>
      <c r="S3" s="76" t="str">
        <f t="shared" si="1"/>
        <v>No</v>
      </c>
    </row>
    <row r="4" spans="1:32" s="1" customFormat="1" ht="15" x14ac:dyDescent="0.25">
      <c r="B4" s="80" t="s">
        <v>28</v>
      </c>
      <c r="C4" s="18"/>
      <c r="D4" s="18"/>
      <c r="E4" s="6">
        <f>SUM(H4:S4)</f>
        <v>996290.48800000024</v>
      </c>
      <c r="F4" s="10">
        <f>IF(E$4=0,,E4/E$4)</f>
        <v>1</v>
      </c>
      <c r="G4" s="79"/>
      <c r="H4" s="113">
        <v>79000</v>
      </c>
      <c r="I4" s="113">
        <f>H4*1.02</f>
        <v>80580</v>
      </c>
      <c r="J4" s="113">
        <f>I4*1.02</f>
        <v>82191.600000000006</v>
      </c>
      <c r="K4" s="113">
        <f>J4*1.02</f>
        <v>83835.432000000001</v>
      </c>
      <c r="L4" s="113">
        <f t="shared" ref="L4:S4" si="2">K4</f>
        <v>83835.432000000001</v>
      </c>
      <c r="M4" s="113">
        <f t="shared" si="2"/>
        <v>83835.432000000001</v>
      </c>
      <c r="N4" s="113">
        <f t="shared" si="2"/>
        <v>83835.432000000001</v>
      </c>
      <c r="O4" s="113">
        <f t="shared" si="2"/>
        <v>83835.432000000001</v>
      </c>
      <c r="P4" s="113">
        <f t="shared" si="2"/>
        <v>83835.432000000001</v>
      </c>
      <c r="Q4" s="113">
        <f t="shared" si="2"/>
        <v>83835.432000000001</v>
      </c>
      <c r="R4" s="113">
        <f t="shared" si="2"/>
        <v>83835.432000000001</v>
      </c>
      <c r="S4" s="113">
        <f t="shared" si="2"/>
        <v>83835.432000000001</v>
      </c>
      <c r="T4" s="43">
        <f>AVERAGE(H4:S4)</f>
        <v>83024.207333333354</v>
      </c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s="27" customFormat="1" ht="15" x14ac:dyDescent="0.25">
      <c r="B5" s="80" t="s">
        <v>29</v>
      </c>
      <c r="C5" s="86"/>
      <c r="D5" s="86"/>
      <c r="E5" s="6">
        <f>SUM(H5:S5)</f>
        <v>-12000</v>
      </c>
      <c r="F5" s="10">
        <f>IF(E$4=0,,E5/E$4)</f>
        <v>-1.204467988456796E-2</v>
      </c>
      <c r="G5" s="46"/>
      <c r="H5" s="113">
        <v>-1000</v>
      </c>
      <c r="I5" s="113">
        <v>-1000</v>
      </c>
      <c r="J5" s="113">
        <v>-1000</v>
      </c>
      <c r="K5" s="113">
        <v>-1000</v>
      </c>
      <c r="L5" s="113">
        <v>-1000</v>
      </c>
      <c r="M5" s="113">
        <v>-1000</v>
      </c>
      <c r="N5" s="113">
        <v>-1000</v>
      </c>
      <c r="O5" s="113">
        <v>-1000</v>
      </c>
      <c r="P5" s="113">
        <v>-1000</v>
      </c>
      <c r="Q5" s="113">
        <v>-1000</v>
      </c>
      <c r="R5" s="113">
        <v>-1000</v>
      </c>
      <c r="S5" s="113">
        <v>-1000</v>
      </c>
      <c r="T5" s="5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</row>
    <row r="6" spans="1:32" s="27" customFormat="1" ht="15" x14ac:dyDescent="0.25">
      <c r="B6" s="80" t="s">
        <v>66</v>
      </c>
      <c r="C6" s="86"/>
      <c r="D6" s="86"/>
      <c r="E6" s="6">
        <f>SUM(H6:S6)</f>
        <v>0</v>
      </c>
      <c r="F6" s="29"/>
      <c r="G6" s="46"/>
      <c r="H6" s="113">
        <v>0</v>
      </c>
      <c r="I6" s="113">
        <v>0</v>
      </c>
      <c r="J6" s="113">
        <v>0</v>
      </c>
      <c r="K6" s="113">
        <v>0</v>
      </c>
      <c r="L6" s="113">
        <v>0</v>
      </c>
      <c r="M6" s="113">
        <v>0</v>
      </c>
      <c r="N6" s="113">
        <v>0</v>
      </c>
      <c r="O6" s="113"/>
      <c r="P6" s="113"/>
      <c r="Q6" s="113"/>
      <c r="R6" s="113"/>
      <c r="S6" s="113"/>
      <c r="T6" s="82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</row>
    <row r="7" spans="1:32" s="27" customFormat="1" ht="15" x14ac:dyDescent="0.25">
      <c r="B7" s="80"/>
      <c r="C7" s="86"/>
      <c r="D7" s="86"/>
      <c r="E7" s="28"/>
      <c r="F7" s="29"/>
      <c r="G7" s="46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82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</row>
    <row r="8" spans="1:32" s="27" customFormat="1" ht="15" x14ac:dyDescent="0.25">
      <c r="A8" s="87" t="s">
        <v>30</v>
      </c>
      <c r="B8" s="99"/>
      <c r="C8" s="96"/>
      <c r="D8" s="96"/>
      <c r="E8" s="103">
        <f>SUM(H8:S8)</f>
        <v>984290.48800000024</v>
      </c>
      <c r="F8" s="97"/>
      <c r="G8" s="98"/>
      <c r="H8" s="115">
        <f>SUBTOTAL(9,H4:H6)</f>
        <v>78000</v>
      </c>
      <c r="I8" s="115">
        <f t="shared" ref="I8:S8" si="3">SUBTOTAL(9,I4:I6)</f>
        <v>79580</v>
      </c>
      <c r="J8" s="115">
        <f t="shared" si="3"/>
        <v>81191.600000000006</v>
      </c>
      <c r="K8" s="115">
        <f t="shared" si="3"/>
        <v>82835.432000000001</v>
      </c>
      <c r="L8" s="115">
        <f t="shared" si="3"/>
        <v>82835.432000000001</v>
      </c>
      <c r="M8" s="115">
        <f t="shared" si="3"/>
        <v>82835.432000000001</v>
      </c>
      <c r="N8" s="115">
        <f t="shared" si="3"/>
        <v>82835.432000000001</v>
      </c>
      <c r="O8" s="115">
        <f t="shared" si="3"/>
        <v>82835.432000000001</v>
      </c>
      <c r="P8" s="115">
        <f t="shared" si="3"/>
        <v>82835.432000000001</v>
      </c>
      <c r="Q8" s="115">
        <f t="shared" si="3"/>
        <v>82835.432000000001</v>
      </c>
      <c r="R8" s="115">
        <f t="shared" si="3"/>
        <v>82835.432000000001</v>
      </c>
      <c r="S8" s="115">
        <f t="shared" si="3"/>
        <v>82835.432000000001</v>
      </c>
      <c r="T8" s="82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</row>
    <row r="9" spans="1:32" s="27" customFormat="1" ht="15" x14ac:dyDescent="0.25">
      <c r="B9" s="80"/>
      <c r="C9" s="86"/>
      <c r="D9" s="86"/>
      <c r="E9" s="28"/>
      <c r="F9" s="29"/>
      <c r="G9" s="46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44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</row>
    <row r="10" spans="1:32" s="27" customFormat="1" ht="15" x14ac:dyDescent="0.25">
      <c r="B10" s="80"/>
      <c r="C10" s="86"/>
      <c r="D10" s="86"/>
      <c r="E10" s="28"/>
      <c r="F10" s="29"/>
      <c r="G10" s="46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44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</row>
    <row r="11" spans="1:32" s="27" customFormat="1" ht="15" x14ac:dyDescent="0.25">
      <c r="C11" s="80" t="s">
        <v>31</v>
      </c>
      <c r="D11" s="86"/>
      <c r="E11" s="6">
        <f>SUM(H11:S11)</f>
        <v>59057.429280000011</v>
      </c>
      <c r="F11" s="10">
        <f>IF(E$8=0,,E11/E$8)</f>
        <v>0.06</v>
      </c>
      <c r="G11" s="46"/>
      <c r="H11" s="113">
        <f>$T11/12</f>
        <v>4921.4524400000009</v>
      </c>
      <c r="I11" s="113">
        <f t="shared" ref="I11:S11" si="4">$T11/12</f>
        <v>4921.4524400000009</v>
      </c>
      <c r="J11" s="113">
        <f t="shared" si="4"/>
        <v>4921.4524400000009</v>
      </c>
      <c r="K11" s="113">
        <f t="shared" si="4"/>
        <v>4921.4524400000009</v>
      </c>
      <c r="L11" s="113">
        <f t="shared" si="4"/>
        <v>4921.4524400000009</v>
      </c>
      <c r="M11" s="113">
        <f t="shared" si="4"/>
        <v>4921.4524400000009</v>
      </c>
      <c r="N11" s="113">
        <f t="shared" si="4"/>
        <v>4921.4524400000009</v>
      </c>
      <c r="O11" s="113">
        <f t="shared" si="4"/>
        <v>4921.4524400000009</v>
      </c>
      <c r="P11" s="113">
        <f t="shared" si="4"/>
        <v>4921.4524400000009</v>
      </c>
      <c r="Q11" s="113">
        <f t="shared" si="4"/>
        <v>4921.4524400000009</v>
      </c>
      <c r="R11" s="113">
        <f t="shared" si="4"/>
        <v>4921.4524400000009</v>
      </c>
      <c r="S11" s="113">
        <f t="shared" si="4"/>
        <v>4921.4524400000009</v>
      </c>
      <c r="T11" s="43">
        <f>0.06*E8</f>
        <v>59057.429280000011</v>
      </c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</row>
    <row r="12" spans="1:32" s="3" customFormat="1" ht="15" x14ac:dyDescent="0.25">
      <c r="C12" s="81" t="s">
        <v>32</v>
      </c>
      <c r="D12" s="118"/>
      <c r="E12" s="6">
        <f>SUM(H12:S12)</f>
        <v>39371.619520000007</v>
      </c>
      <c r="F12" s="10">
        <f>IF(E$8=0,,E12/E$8)</f>
        <v>0.04</v>
      </c>
      <c r="G12" s="79"/>
      <c r="H12" s="8">
        <f>$T12/12</f>
        <v>3280.9682933333338</v>
      </c>
      <c r="I12" s="8">
        <f t="shared" ref="I12:S12" si="5">$T12/12</f>
        <v>3280.9682933333338</v>
      </c>
      <c r="J12" s="8">
        <f t="shared" si="5"/>
        <v>3280.9682933333338</v>
      </c>
      <c r="K12" s="8">
        <f t="shared" si="5"/>
        <v>3280.9682933333338</v>
      </c>
      <c r="L12" s="8">
        <f t="shared" si="5"/>
        <v>3280.9682933333338</v>
      </c>
      <c r="M12" s="8">
        <f t="shared" si="5"/>
        <v>3280.9682933333338</v>
      </c>
      <c r="N12" s="8">
        <f t="shared" si="5"/>
        <v>3280.9682933333338</v>
      </c>
      <c r="O12" s="8">
        <f t="shared" si="5"/>
        <v>3280.9682933333338</v>
      </c>
      <c r="P12" s="8">
        <f t="shared" si="5"/>
        <v>3280.9682933333338</v>
      </c>
      <c r="Q12" s="8">
        <f t="shared" si="5"/>
        <v>3280.9682933333338</v>
      </c>
      <c r="R12" s="8">
        <f t="shared" si="5"/>
        <v>3280.9682933333338</v>
      </c>
      <c r="S12" s="8">
        <f t="shared" si="5"/>
        <v>3280.9682933333338</v>
      </c>
      <c r="T12" s="43">
        <f>0.04*E8</f>
        <v>39371.619520000007</v>
      </c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</row>
    <row r="13" spans="1:32" s="3" customFormat="1" ht="15" x14ac:dyDescent="0.25">
      <c r="C13" s="81"/>
      <c r="D13" s="118"/>
      <c r="E13" s="8"/>
      <c r="F13" s="21"/>
      <c r="G13" s="79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13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</row>
    <row r="14" spans="1:32" s="52" customFormat="1" ht="15" x14ac:dyDescent="0.2">
      <c r="B14" s="111" t="s">
        <v>33</v>
      </c>
      <c r="C14" s="88"/>
      <c r="D14" s="88"/>
      <c r="E14" s="6">
        <f>SUM(H14:S14)</f>
        <v>98429.048800000004</v>
      </c>
      <c r="F14" s="10">
        <f>IF(E$8=0,,E14/E$8)</f>
        <v>9.9999999999999978E-2</v>
      </c>
      <c r="G14" s="112"/>
      <c r="H14" s="8">
        <f>SUBTOTAL(9,H11:H12)</f>
        <v>8202.4207333333343</v>
      </c>
      <c r="I14" s="8">
        <f t="shared" ref="I14:S14" si="6">SUBTOTAL(9,I11:I12)</f>
        <v>8202.4207333333343</v>
      </c>
      <c r="J14" s="8">
        <f t="shared" si="6"/>
        <v>8202.4207333333343</v>
      </c>
      <c r="K14" s="8">
        <f t="shared" si="6"/>
        <v>8202.4207333333343</v>
      </c>
      <c r="L14" s="8">
        <f t="shared" si="6"/>
        <v>8202.4207333333343</v>
      </c>
      <c r="M14" s="8">
        <f t="shared" si="6"/>
        <v>8202.4207333333343</v>
      </c>
      <c r="N14" s="8">
        <f t="shared" si="6"/>
        <v>8202.4207333333343</v>
      </c>
      <c r="O14" s="8">
        <f t="shared" si="6"/>
        <v>8202.4207333333343</v>
      </c>
      <c r="P14" s="8">
        <f t="shared" si="6"/>
        <v>8202.4207333333343</v>
      </c>
      <c r="Q14" s="8">
        <f t="shared" si="6"/>
        <v>8202.4207333333343</v>
      </c>
      <c r="R14" s="8">
        <f t="shared" si="6"/>
        <v>8202.4207333333343</v>
      </c>
      <c r="S14" s="8">
        <f t="shared" si="6"/>
        <v>8202.4207333333343</v>
      </c>
      <c r="T14" s="55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</row>
    <row r="15" spans="1:32" s="27" customFormat="1" ht="15" x14ac:dyDescent="0.25">
      <c r="B15" s="80"/>
      <c r="C15" s="86"/>
      <c r="D15" s="86"/>
      <c r="E15" s="28"/>
      <c r="F15" s="29"/>
      <c r="G15" s="45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82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</row>
    <row r="16" spans="1:32" s="27" customFormat="1" ht="15" x14ac:dyDescent="0.25">
      <c r="B16" s="80" t="s">
        <v>34</v>
      </c>
      <c r="C16" s="86"/>
      <c r="D16" s="86"/>
      <c r="E16" s="6">
        <f t="shared" ref="E16:E21" si="7">SUM(H16:S16)</f>
        <v>12000</v>
      </c>
      <c r="F16" s="10">
        <f>IF(E$8=0,,E16/E$8)</f>
        <v>1.2191522874901536E-2</v>
      </c>
      <c r="G16" s="46"/>
      <c r="H16" s="113">
        <v>1000</v>
      </c>
      <c r="I16" s="113">
        <v>1000</v>
      </c>
      <c r="J16" s="113">
        <v>1000</v>
      </c>
      <c r="K16" s="113">
        <v>1000</v>
      </c>
      <c r="L16" s="113">
        <v>1000</v>
      </c>
      <c r="M16" s="113">
        <v>1000</v>
      </c>
      <c r="N16" s="113">
        <v>1000</v>
      </c>
      <c r="O16" s="113">
        <v>1000</v>
      </c>
      <c r="P16" s="113">
        <v>1000</v>
      </c>
      <c r="Q16" s="113">
        <v>1000</v>
      </c>
      <c r="R16" s="113">
        <v>1000</v>
      </c>
      <c r="S16" s="113">
        <v>1000</v>
      </c>
      <c r="T16" s="44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</row>
    <row r="17" spans="2:32" s="120" customFormat="1" ht="15" x14ac:dyDescent="0.25">
      <c r="B17" s="81" t="s">
        <v>35</v>
      </c>
      <c r="C17" s="121"/>
      <c r="D17" s="121"/>
      <c r="E17" s="6">
        <f t="shared" si="7"/>
        <v>12000</v>
      </c>
      <c r="F17" s="10">
        <f>IF(E$8=0,,E17/E$8)</f>
        <v>1.2191522874901536E-2</v>
      </c>
      <c r="G17" s="119"/>
      <c r="H17" s="8">
        <f>SUBTOTAL(9,H18:H20)</f>
        <v>1000</v>
      </c>
      <c r="I17" s="8">
        <f t="shared" ref="I17:S17" si="8">SUBTOTAL(9,I18:I20)</f>
        <v>1000</v>
      </c>
      <c r="J17" s="8">
        <f t="shared" si="8"/>
        <v>1000</v>
      </c>
      <c r="K17" s="8">
        <f t="shared" si="8"/>
        <v>1000</v>
      </c>
      <c r="L17" s="8">
        <f t="shared" si="8"/>
        <v>1000</v>
      </c>
      <c r="M17" s="8">
        <f t="shared" si="8"/>
        <v>1000</v>
      </c>
      <c r="N17" s="8">
        <f t="shared" si="8"/>
        <v>1000</v>
      </c>
      <c r="O17" s="8">
        <f t="shared" si="8"/>
        <v>1000</v>
      </c>
      <c r="P17" s="8">
        <f t="shared" si="8"/>
        <v>1000</v>
      </c>
      <c r="Q17" s="8">
        <f t="shared" si="8"/>
        <v>1000</v>
      </c>
      <c r="R17" s="8">
        <f t="shared" si="8"/>
        <v>1000</v>
      </c>
      <c r="S17" s="8">
        <f t="shared" si="8"/>
        <v>1000</v>
      </c>
      <c r="T17" s="123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</row>
    <row r="18" spans="2:32" s="27" customFormat="1" ht="12" outlineLevel="1" x14ac:dyDescent="0.2">
      <c r="C18" s="129" t="s">
        <v>67</v>
      </c>
      <c r="D18" s="86"/>
      <c r="E18" s="28">
        <f t="shared" si="7"/>
        <v>12000</v>
      </c>
      <c r="F18" s="29"/>
      <c r="G18" s="130"/>
      <c r="H18" s="28">
        <v>1000</v>
      </c>
      <c r="I18" s="28">
        <v>1000</v>
      </c>
      <c r="J18" s="28">
        <v>1000</v>
      </c>
      <c r="K18" s="28">
        <v>1000</v>
      </c>
      <c r="L18" s="28">
        <v>1000</v>
      </c>
      <c r="M18" s="28">
        <v>1000</v>
      </c>
      <c r="N18" s="28">
        <v>1000</v>
      </c>
      <c r="O18" s="28">
        <v>1000</v>
      </c>
      <c r="P18" s="28">
        <v>1000</v>
      </c>
      <c r="Q18" s="28">
        <v>1000</v>
      </c>
      <c r="R18" s="28">
        <v>1000</v>
      </c>
      <c r="S18" s="28">
        <v>1000</v>
      </c>
      <c r="T18" s="29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</row>
    <row r="19" spans="2:32" s="27" customFormat="1" ht="12" outlineLevel="1" x14ac:dyDescent="0.2">
      <c r="C19" s="129" t="s">
        <v>66</v>
      </c>
      <c r="D19" s="86"/>
      <c r="E19" s="28">
        <f t="shared" si="7"/>
        <v>0</v>
      </c>
      <c r="F19" s="29"/>
      <c r="G19" s="130"/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9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</row>
    <row r="20" spans="2:32" s="52" customFormat="1" ht="12" outlineLevel="1" x14ac:dyDescent="0.2">
      <c r="C20" s="129" t="s">
        <v>66</v>
      </c>
      <c r="D20" s="88"/>
      <c r="E20" s="28">
        <f t="shared" si="7"/>
        <v>0</v>
      </c>
      <c r="F20" s="54"/>
      <c r="G20" s="130"/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54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</row>
    <row r="21" spans="2:32" s="4" customFormat="1" ht="15" x14ac:dyDescent="0.25">
      <c r="B21" s="80" t="s">
        <v>16</v>
      </c>
      <c r="C21" s="85"/>
      <c r="D21" s="85"/>
      <c r="E21" s="6">
        <f t="shared" si="7"/>
        <v>0</v>
      </c>
      <c r="F21" s="10">
        <f t="shared" ref="F21:F50" si="9">IF(E$8=0,,E21/E$8)</f>
        <v>0</v>
      </c>
      <c r="G21" s="45"/>
      <c r="H21" s="113">
        <v>0</v>
      </c>
      <c r="I21" s="113">
        <v>0</v>
      </c>
      <c r="J21" s="113">
        <v>0</v>
      </c>
      <c r="K21" s="113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  <c r="T21" s="11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</row>
    <row r="22" spans="2:32" ht="15" x14ac:dyDescent="0.25">
      <c r="B22" s="80" t="s">
        <v>36</v>
      </c>
      <c r="E22" s="6">
        <f t="shared" ref="E22:E40" si="10">SUM(H22:S22)</f>
        <v>1320</v>
      </c>
      <c r="F22" s="10">
        <f t="shared" si="9"/>
        <v>1.3410675162391691E-3</v>
      </c>
      <c r="H22" s="113">
        <v>110</v>
      </c>
      <c r="I22" s="113">
        <v>110</v>
      </c>
      <c r="J22" s="113">
        <v>110</v>
      </c>
      <c r="K22" s="113">
        <v>110</v>
      </c>
      <c r="L22" s="113">
        <v>110</v>
      </c>
      <c r="M22" s="113">
        <v>110</v>
      </c>
      <c r="N22" s="113">
        <v>110</v>
      </c>
      <c r="O22" s="113">
        <v>110</v>
      </c>
      <c r="P22" s="113">
        <v>110</v>
      </c>
      <c r="Q22" s="113">
        <v>110</v>
      </c>
      <c r="R22" s="113">
        <v>110</v>
      </c>
      <c r="S22" s="113">
        <v>110</v>
      </c>
    </row>
    <row r="23" spans="2:32" ht="15" x14ac:dyDescent="0.25">
      <c r="B23" s="80" t="s">
        <v>37</v>
      </c>
      <c r="E23" s="6">
        <f t="shared" si="10"/>
        <v>600</v>
      </c>
      <c r="F23" s="10">
        <f t="shared" si="9"/>
        <v>6.0957614374507684E-4</v>
      </c>
      <c r="G23" s="46"/>
      <c r="H23" s="113">
        <v>50</v>
      </c>
      <c r="I23" s="113">
        <v>50</v>
      </c>
      <c r="J23" s="113">
        <v>50</v>
      </c>
      <c r="K23" s="113">
        <v>50</v>
      </c>
      <c r="L23" s="113">
        <v>50</v>
      </c>
      <c r="M23" s="113">
        <v>50</v>
      </c>
      <c r="N23" s="113">
        <v>50</v>
      </c>
      <c r="O23" s="113">
        <v>50</v>
      </c>
      <c r="P23" s="113">
        <v>50</v>
      </c>
      <c r="Q23" s="113">
        <v>50</v>
      </c>
      <c r="R23" s="113">
        <v>50</v>
      </c>
      <c r="S23" s="113">
        <v>50</v>
      </c>
      <c r="T23" s="11"/>
    </row>
    <row r="24" spans="2:32" s="27" customFormat="1" ht="15" x14ac:dyDescent="0.25">
      <c r="B24" s="80" t="s">
        <v>17</v>
      </c>
      <c r="C24" s="86"/>
      <c r="D24" s="86"/>
      <c r="E24" s="6">
        <f t="shared" si="10"/>
        <v>6828</v>
      </c>
      <c r="F24" s="10">
        <f t="shared" si="9"/>
        <v>6.9369765158189744E-3</v>
      </c>
      <c r="G24" s="79"/>
      <c r="H24" s="113">
        <v>569</v>
      </c>
      <c r="I24" s="113">
        <v>569</v>
      </c>
      <c r="J24" s="113">
        <v>569</v>
      </c>
      <c r="K24" s="113">
        <v>569</v>
      </c>
      <c r="L24" s="113">
        <v>569</v>
      </c>
      <c r="M24" s="113">
        <v>569</v>
      </c>
      <c r="N24" s="113">
        <v>569</v>
      </c>
      <c r="O24" s="113">
        <v>569</v>
      </c>
      <c r="P24" s="113">
        <v>569</v>
      </c>
      <c r="Q24" s="113">
        <v>569</v>
      </c>
      <c r="R24" s="113">
        <v>569</v>
      </c>
      <c r="S24" s="113">
        <v>569</v>
      </c>
      <c r="T24" s="44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</row>
    <row r="25" spans="2:32" s="27" customFormat="1" ht="15" x14ac:dyDescent="0.25">
      <c r="B25" s="80" t="s">
        <v>18</v>
      </c>
      <c r="C25" s="86"/>
      <c r="D25" s="86"/>
      <c r="E25" s="6">
        <f t="shared" si="10"/>
        <v>36000</v>
      </c>
      <c r="F25" s="10">
        <f t="shared" si="9"/>
        <v>3.6574568624704609E-2</v>
      </c>
      <c r="G25" s="79"/>
      <c r="H25" s="113">
        <v>3000</v>
      </c>
      <c r="I25" s="113">
        <f>H25</f>
        <v>3000</v>
      </c>
      <c r="J25" s="113">
        <f t="shared" ref="J25:S25" si="11">I25</f>
        <v>3000</v>
      </c>
      <c r="K25" s="113">
        <f t="shared" si="11"/>
        <v>3000</v>
      </c>
      <c r="L25" s="113">
        <f t="shared" si="11"/>
        <v>3000</v>
      </c>
      <c r="M25" s="113">
        <f t="shared" si="11"/>
        <v>3000</v>
      </c>
      <c r="N25" s="113">
        <f t="shared" si="11"/>
        <v>3000</v>
      </c>
      <c r="O25" s="113">
        <f t="shared" si="11"/>
        <v>3000</v>
      </c>
      <c r="P25" s="113">
        <f t="shared" si="11"/>
        <v>3000</v>
      </c>
      <c r="Q25" s="113">
        <f t="shared" si="11"/>
        <v>3000</v>
      </c>
      <c r="R25" s="113">
        <f t="shared" si="11"/>
        <v>3000</v>
      </c>
      <c r="S25" s="113">
        <f t="shared" si="11"/>
        <v>3000</v>
      </c>
      <c r="T25" s="44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</row>
    <row r="26" spans="2:32" s="27" customFormat="1" ht="15" x14ac:dyDescent="0.25">
      <c r="B26" s="80" t="s">
        <v>38</v>
      </c>
      <c r="C26" s="86"/>
      <c r="D26" s="86"/>
      <c r="E26" s="6">
        <f t="shared" si="10"/>
        <v>6000</v>
      </c>
      <c r="F26" s="10">
        <f t="shared" si="9"/>
        <v>6.0957614374507682E-3</v>
      </c>
      <c r="G26" s="79"/>
      <c r="H26" s="113">
        <v>500</v>
      </c>
      <c r="I26" s="113">
        <v>500</v>
      </c>
      <c r="J26" s="113">
        <v>500</v>
      </c>
      <c r="K26" s="113">
        <v>500</v>
      </c>
      <c r="L26" s="113">
        <v>500</v>
      </c>
      <c r="M26" s="113">
        <v>500</v>
      </c>
      <c r="N26" s="113">
        <v>500</v>
      </c>
      <c r="O26" s="113">
        <v>500</v>
      </c>
      <c r="P26" s="113">
        <v>500</v>
      </c>
      <c r="Q26" s="113">
        <v>500</v>
      </c>
      <c r="R26" s="113">
        <v>500</v>
      </c>
      <c r="S26" s="113">
        <v>500</v>
      </c>
      <c r="T26" s="44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</row>
    <row r="27" spans="2:32" s="27" customFormat="1" ht="15" x14ac:dyDescent="0.25">
      <c r="B27" s="89" t="s">
        <v>39</v>
      </c>
      <c r="C27" s="86"/>
      <c r="D27" s="86"/>
      <c r="E27" s="6">
        <f t="shared" si="10"/>
        <v>6000</v>
      </c>
      <c r="F27" s="10">
        <f t="shared" si="9"/>
        <v>6.0957614374507682E-3</v>
      </c>
      <c r="G27" s="79"/>
      <c r="H27" s="113">
        <v>500</v>
      </c>
      <c r="I27" s="113">
        <v>500</v>
      </c>
      <c r="J27" s="113">
        <v>500</v>
      </c>
      <c r="K27" s="113">
        <v>500</v>
      </c>
      <c r="L27" s="113">
        <v>500</v>
      </c>
      <c r="M27" s="113">
        <v>500</v>
      </c>
      <c r="N27" s="113">
        <v>500</v>
      </c>
      <c r="O27" s="113">
        <v>500</v>
      </c>
      <c r="P27" s="113">
        <v>500</v>
      </c>
      <c r="Q27" s="113">
        <v>500</v>
      </c>
      <c r="R27" s="113">
        <v>500</v>
      </c>
      <c r="S27" s="113">
        <v>500</v>
      </c>
      <c r="T27" s="44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2:32" s="27" customFormat="1" ht="15" x14ac:dyDescent="0.25">
      <c r="B28" s="80" t="s">
        <v>40</v>
      </c>
      <c r="C28" s="86"/>
      <c r="D28" s="86"/>
      <c r="E28" s="6">
        <f t="shared" si="10"/>
        <v>0</v>
      </c>
      <c r="F28" s="10">
        <f t="shared" si="9"/>
        <v>0</v>
      </c>
      <c r="G28" s="79"/>
      <c r="H28" s="113">
        <v>0</v>
      </c>
      <c r="I28" s="113">
        <v>0</v>
      </c>
      <c r="J28" s="113">
        <v>0</v>
      </c>
      <c r="K28" s="113">
        <v>0</v>
      </c>
      <c r="L28" s="113">
        <v>0</v>
      </c>
      <c r="M28" s="113">
        <v>0</v>
      </c>
      <c r="N28" s="113">
        <v>0</v>
      </c>
      <c r="O28" s="113">
        <v>0</v>
      </c>
      <c r="P28" s="113">
        <v>0</v>
      </c>
      <c r="Q28" s="113">
        <v>0</v>
      </c>
      <c r="R28" s="113">
        <v>0</v>
      </c>
      <c r="S28" s="113">
        <v>0</v>
      </c>
      <c r="T28" s="44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2:32" s="120" customFormat="1" ht="15" x14ac:dyDescent="0.25">
      <c r="B29" s="81" t="s">
        <v>41</v>
      </c>
      <c r="C29" s="126"/>
      <c r="D29" s="126"/>
      <c r="E29" s="127">
        <f t="shared" si="10"/>
        <v>480000</v>
      </c>
      <c r="F29" s="131">
        <f t="shared" si="9"/>
        <v>0.48766091499606151</v>
      </c>
      <c r="G29" s="128"/>
      <c r="H29" s="8">
        <f>SUBTOTAL(9,H30:H40)</f>
        <v>40000</v>
      </c>
      <c r="I29" s="8">
        <f t="shared" ref="I29:S29" si="12">SUBTOTAL(9,I30:I40)</f>
        <v>40000</v>
      </c>
      <c r="J29" s="8">
        <f t="shared" si="12"/>
        <v>40000</v>
      </c>
      <c r="K29" s="8">
        <f t="shared" si="12"/>
        <v>40000</v>
      </c>
      <c r="L29" s="8">
        <f t="shared" si="12"/>
        <v>40000</v>
      </c>
      <c r="M29" s="8">
        <f t="shared" si="12"/>
        <v>40000</v>
      </c>
      <c r="N29" s="8">
        <f t="shared" si="12"/>
        <v>40000</v>
      </c>
      <c r="O29" s="8">
        <f t="shared" si="12"/>
        <v>40000</v>
      </c>
      <c r="P29" s="8">
        <f t="shared" si="12"/>
        <v>40000</v>
      </c>
      <c r="Q29" s="8">
        <f t="shared" si="12"/>
        <v>40000</v>
      </c>
      <c r="R29" s="8">
        <f t="shared" si="12"/>
        <v>40000</v>
      </c>
      <c r="S29" s="8">
        <f t="shared" si="12"/>
        <v>40000</v>
      </c>
      <c r="T29" s="43">
        <f>AVERAGE(H29:O29)</f>
        <v>40000</v>
      </c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</row>
    <row r="30" spans="2:32" s="182" customFormat="1" outlineLevel="1" x14ac:dyDescent="0.2">
      <c r="B30" s="175"/>
      <c r="C30" s="176" t="s">
        <v>71</v>
      </c>
      <c r="D30" s="177"/>
      <c r="E30" s="178">
        <f t="shared" si="10"/>
        <v>156000</v>
      </c>
      <c r="F30" s="179">
        <f t="shared" si="9"/>
        <v>0.15848979737371999</v>
      </c>
      <c r="G30" s="180"/>
      <c r="H30" s="178">
        <v>13000</v>
      </c>
      <c r="I30" s="178">
        <v>13000</v>
      </c>
      <c r="J30" s="178">
        <v>13000</v>
      </c>
      <c r="K30" s="178">
        <v>13000</v>
      </c>
      <c r="L30" s="178">
        <v>13000</v>
      </c>
      <c r="M30" s="178">
        <v>13000</v>
      </c>
      <c r="N30" s="178">
        <v>13000</v>
      </c>
      <c r="O30" s="178">
        <v>13000</v>
      </c>
      <c r="P30" s="178">
        <v>13000</v>
      </c>
      <c r="Q30" s="178">
        <v>13000</v>
      </c>
      <c r="R30" s="178">
        <v>13000</v>
      </c>
      <c r="S30" s="178">
        <v>13000</v>
      </c>
      <c r="T30" s="181"/>
      <c r="U30" s="178"/>
      <c r="V30" s="178"/>
      <c r="W30" s="178"/>
      <c r="X30" s="178"/>
      <c r="Y30" s="178"/>
      <c r="Z30" s="178"/>
      <c r="AA30" s="178"/>
      <c r="AB30" s="178"/>
      <c r="AC30" s="178"/>
      <c r="AD30" s="178"/>
      <c r="AE30" s="178"/>
      <c r="AF30" s="178"/>
    </row>
    <row r="31" spans="2:32" s="27" customFormat="1" outlineLevel="1" x14ac:dyDescent="0.2">
      <c r="C31" s="176" t="s">
        <v>68</v>
      </c>
      <c r="D31" s="86"/>
      <c r="E31" s="178">
        <f t="shared" si="10"/>
        <v>0</v>
      </c>
      <c r="F31" s="179">
        <f t="shared" si="9"/>
        <v>0</v>
      </c>
      <c r="G31" s="185"/>
      <c r="H31" s="178">
        <v>0</v>
      </c>
      <c r="I31" s="178">
        <v>0</v>
      </c>
      <c r="J31" s="178">
        <v>0</v>
      </c>
      <c r="K31" s="178">
        <v>0</v>
      </c>
      <c r="L31" s="178">
        <v>0</v>
      </c>
      <c r="M31" s="178">
        <v>0</v>
      </c>
      <c r="N31" s="178">
        <v>0</v>
      </c>
      <c r="O31" s="178">
        <v>0</v>
      </c>
      <c r="P31" s="178">
        <v>0</v>
      </c>
      <c r="Q31" s="178">
        <v>0</v>
      </c>
      <c r="R31" s="178">
        <v>0</v>
      </c>
      <c r="S31" s="178">
        <v>0</v>
      </c>
      <c r="T31" s="44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2:32" s="27" customFormat="1" outlineLevel="1" x14ac:dyDescent="0.2">
      <c r="C32" s="176" t="s">
        <v>69</v>
      </c>
      <c r="D32" s="86"/>
      <c r="E32" s="178">
        <f t="shared" si="10"/>
        <v>0</v>
      </c>
      <c r="F32" s="179">
        <f t="shared" si="9"/>
        <v>0</v>
      </c>
      <c r="G32" s="185"/>
      <c r="H32" s="178">
        <v>0</v>
      </c>
      <c r="I32" s="178">
        <v>0</v>
      </c>
      <c r="J32" s="178">
        <v>0</v>
      </c>
      <c r="K32" s="178">
        <v>0</v>
      </c>
      <c r="L32" s="178">
        <v>0</v>
      </c>
      <c r="M32" s="178">
        <v>0</v>
      </c>
      <c r="N32" s="178">
        <v>0</v>
      </c>
      <c r="O32" s="178">
        <v>0</v>
      </c>
      <c r="P32" s="178">
        <v>0</v>
      </c>
      <c r="Q32" s="178">
        <v>0</v>
      </c>
      <c r="R32" s="178">
        <v>0</v>
      </c>
      <c r="S32" s="178">
        <v>0</v>
      </c>
      <c r="T32" s="44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2:32" s="27" customFormat="1" outlineLevel="1" x14ac:dyDescent="0.2">
      <c r="C33" s="176" t="s">
        <v>42</v>
      </c>
      <c r="D33" s="86"/>
      <c r="E33" s="178">
        <f t="shared" si="10"/>
        <v>0</v>
      </c>
      <c r="F33" s="179">
        <f t="shared" si="9"/>
        <v>0</v>
      </c>
      <c r="G33" s="185"/>
      <c r="H33" s="178">
        <v>0</v>
      </c>
      <c r="I33" s="178">
        <v>0</v>
      </c>
      <c r="J33" s="178">
        <v>0</v>
      </c>
      <c r="K33" s="178">
        <v>0</v>
      </c>
      <c r="L33" s="178">
        <v>0</v>
      </c>
      <c r="M33" s="178">
        <v>0</v>
      </c>
      <c r="N33" s="178">
        <v>0</v>
      </c>
      <c r="O33" s="178">
        <v>0</v>
      </c>
      <c r="P33" s="178">
        <v>0</v>
      </c>
      <c r="Q33" s="178">
        <v>0</v>
      </c>
      <c r="R33" s="178">
        <v>0</v>
      </c>
      <c r="S33" s="178">
        <v>0</v>
      </c>
      <c r="T33" s="44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2:32" s="27" customFormat="1" outlineLevel="1" x14ac:dyDescent="0.2">
      <c r="C34" s="142" t="s">
        <v>43</v>
      </c>
      <c r="D34" s="86"/>
      <c r="E34" s="178">
        <f t="shared" si="10"/>
        <v>132000</v>
      </c>
      <c r="F34" s="179">
        <f t="shared" si="9"/>
        <v>0.13410675162391691</v>
      </c>
      <c r="G34" s="185"/>
      <c r="H34" s="178">
        <v>11000</v>
      </c>
      <c r="I34" s="178">
        <f>H34</f>
        <v>11000</v>
      </c>
      <c r="J34" s="178">
        <f t="shared" ref="J34:S34" si="13">I34</f>
        <v>11000</v>
      </c>
      <c r="K34" s="178">
        <f t="shared" si="13"/>
        <v>11000</v>
      </c>
      <c r="L34" s="178">
        <f t="shared" si="13"/>
        <v>11000</v>
      </c>
      <c r="M34" s="178">
        <f t="shared" si="13"/>
        <v>11000</v>
      </c>
      <c r="N34" s="178">
        <f t="shared" si="13"/>
        <v>11000</v>
      </c>
      <c r="O34" s="178">
        <f t="shared" si="13"/>
        <v>11000</v>
      </c>
      <c r="P34" s="178">
        <f t="shared" si="13"/>
        <v>11000</v>
      </c>
      <c r="Q34" s="178">
        <f t="shared" si="13"/>
        <v>11000</v>
      </c>
      <c r="R34" s="178">
        <f t="shared" si="13"/>
        <v>11000</v>
      </c>
      <c r="S34" s="178">
        <f t="shared" si="13"/>
        <v>11000</v>
      </c>
      <c r="T34" s="44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2:32" s="27" customFormat="1" outlineLevel="1" x14ac:dyDescent="0.2">
      <c r="C35" s="176" t="s">
        <v>44</v>
      </c>
      <c r="D35" s="86"/>
      <c r="E35" s="178">
        <f t="shared" si="10"/>
        <v>42000</v>
      </c>
      <c r="F35" s="179">
        <f t="shared" si="9"/>
        <v>4.2670330062155377E-2</v>
      </c>
      <c r="G35" s="185"/>
      <c r="H35" s="178">
        <v>3500</v>
      </c>
      <c r="I35" s="178">
        <v>3500</v>
      </c>
      <c r="J35" s="178">
        <v>3500</v>
      </c>
      <c r="K35" s="178">
        <v>3500</v>
      </c>
      <c r="L35" s="178">
        <v>3500</v>
      </c>
      <c r="M35" s="178">
        <v>3500</v>
      </c>
      <c r="N35" s="178">
        <v>3500</v>
      </c>
      <c r="O35" s="178">
        <v>3500</v>
      </c>
      <c r="P35" s="178">
        <v>3500</v>
      </c>
      <c r="Q35" s="178">
        <v>3500</v>
      </c>
      <c r="R35" s="178">
        <v>3500</v>
      </c>
      <c r="S35" s="178">
        <v>3500</v>
      </c>
      <c r="T35" s="44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2:32" s="52" customFormat="1" outlineLevel="1" x14ac:dyDescent="0.2">
      <c r="C36" s="176" t="s">
        <v>45</v>
      </c>
      <c r="D36" s="88"/>
      <c r="E36" s="178">
        <f t="shared" si="10"/>
        <v>80400</v>
      </c>
      <c r="F36" s="179">
        <f t="shared" si="9"/>
        <v>8.1683203261840295E-2</v>
      </c>
      <c r="G36" s="185"/>
      <c r="H36" s="178">
        <v>6700</v>
      </c>
      <c r="I36" s="178">
        <v>6700</v>
      </c>
      <c r="J36" s="178">
        <v>6700</v>
      </c>
      <c r="K36" s="178">
        <v>6700</v>
      </c>
      <c r="L36" s="178">
        <v>6700</v>
      </c>
      <c r="M36" s="178">
        <v>6700</v>
      </c>
      <c r="N36" s="178">
        <v>6700</v>
      </c>
      <c r="O36" s="178">
        <v>6700</v>
      </c>
      <c r="P36" s="178">
        <v>6700</v>
      </c>
      <c r="Q36" s="178">
        <v>6700</v>
      </c>
      <c r="R36" s="178">
        <v>6700</v>
      </c>
      <c r="S36" s="178">
        <v>6700</v>
      </c>
      <c r="T36" s="8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</row>
    <row r="37" spans="2:32" s="183" customFormat="1" outlineLevel="1" x14ac:dyDescent="0.2">
      <c r="C37" s="176" t="s">
        <v>46</v>
      </c>
      <c r="D37" s="177"/>
      <c r="E37" s="178">
        <f t="shared" si="10"/>
        <v>0</v>
      </c>
      <c r="F37" s="179">
        <f t="shared" si="9"/>
        <v>0</v>
      </c>
      <c r="G37" s="49"/>
      <c r="H37" s="178">
        <v>0</v>
      </c>
      <c r="I37" s="178">
        <v>0</v>
      </c>
      <c r="J37" s="178">
        <v>0</v>
      </c>
      <c r="K37" s="178">
        <v>0</v>
      </c>
      <c r="L37" s="178">
        <v>0</v>
      </c>
      <c r="M37" s="178">
        <v>0</v>
      </c>
      <c r="N37" s="178">
        <v>0</v>
      </c>
      <c r="O37" s="178">
        <v>0</v>
      </c>
      <c r="P37" s="178">
        <v>0</v>
      </c>
      <c r="Q37" s="178">
        <v>0</v>
      </c>
      <c r="R37" s="178">
        <v>0</v>
      </c>
      <c r="S37" s="178">
        <v>0</v>
      </c>
      <c r="T37" s="181"/>
      <c r="U37" s="184"/>
      <c r="V37" s="184"/>
      <c r="W37" s="184"/>
      <c r="X37" s="184"/>
      <c r="Y37" s="184"/>
      <c r="Z37" s="184"/>
      <c r="AA37" s="184"/>
      <c r="AB37" s="184"/>
      <c r="AC37" s="184"/>
      <c r="AD37" s="184"/>
      <c r="AE37" s="184"/>
      <c r="AF37" s="184"/>
    </row>
    <row r="38" spans="2:32" s="182" customFormat="1" outlineLevel="1" x14ac:dyDescent="0.2">
      <c r="B38" s="175"/>
      <c r="C38" s="176" t="s">
        <v>47</v>
      </c>
      <c r="D38" s="177"/>
      <c r="E38" s="178">
        <f t="shared" si="10"/>
        <v>14400</v>
      </c>
      <c r="F38" s="179">
        <f t="shared" si="9"/>
        <v>1.4629827449881845E-2</v>
      </c>
      <c r="G38" s="49"/>
      <c r="H38" s="178">
        <v>1200</v>
      </c>
      <c r="I38" s="178">
        <v>1200</v>
      </c>
      <c r="J38" s="178">
        <v>1200</v>
      </c>
      <c r="K38" s="178">
        <v>1200</v>
      </c>
      <c r="L38" s="178">
        <v>1200</v>
      </c>
      <c r="M38" s="178">
        <v>1200</v>
      </c>
      <c r="N38" s="178">
        <v>1200</v>
      </c>
      <c r="O38" s="178">
        <v>1200</v>
      </c>
      <c r="P38" s="178">
        <v>1200</v>
      </c>
      <c r="Q38" s="178">
        <v>1200</v>
      </c>
      <c r="R38" s="178">
        <v>1200</v>
      </c>
      <c r="S38" s="178">
        <v>1200</v>
      </c>
      <c r="T38" s="44"/>
      <c r="U38" s="178"/>
      <c r="V38" s="178"/>
      <c r="W38" s="178"/>
      <c r="X38" s="178"/>
      <c r="Y38" s="178"/>
      <c r="Z38" s="178"/>
      <c r="AA38" s="178"/>
      <c r="AB38" s="178"/>
      <c r="AC38" s="178"/>
      <c r="AD38" s="178"/>
      <c r="AE38" s="178"/>
      <c r="AF38" s="178"/>
    </row>
    <row r="39" spans="2:32" s="183" customFormat="1" outlineLevel="1" x14ac:dyDescent="0.2">
      <c r="C39" s="176" t="s">
        <v>14</v>
      </c>
      <c r="D39" s="177"/>
      <c r="E39" s="178">
        <f t="shared" si="10"/>
        <v>55200</v>
      </c>
      <c r="F39" s="179">
        <f t="shared" si="9"/>
        <v>5.6081005224547072E-2</v>
      </c>
      <c r="G39" s="180"/>
      <c r="H39" s="178">
        <v>4600</v>
      </c>
      <c r="I39" s="178">
        <v>4600</v>
      </c>
      <c r="J39" s="178">
        <v>4600</v>
      </c>
      <c r="K39" s="178">
        <v>4600</v>
      </c>
      <c r="L39" s="178">
        <v>4600</v>
      </c>
      <c r="M39" s="178">
        <v>4600</v>
      </c>
      <c r="N39" s="178">
        <v>4600</v>
      </c>
      <c r="O39" s="178">
        <v>4600</v>
      </c>
      <c r="P39" s="178">
        <v>4600</v>
      </c>
      <c r="Q39" s="178">
        <v>4600</v>
      </c>
      <c r="R39" s="178">
        <v>4600</v>
      </c>
      <c r="S39" s="178">
        <v>4600</v>
      </c>
      <c r="T39" s="181"/>
      <c r="U39" s="184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</row>
    <row r="40" spans="2:32" s="182" customFormat="1" outlineLevel="1" x14ac:dyDescent="0.2">
      <c r="B40" s="186"/>
      <c r="C40" s="187" t="s">
        <v>48</v>
      </c>
      <c r="D40" s="188"/>
      <c r="E40" s="189">
        <f t="shared" si="10"/>
        <v>0</v>
      </c>
      <c r="F40" s="190">
        <f t="shared" si="9"/>
        <v>0</v>
      </c>
      <c r="G40" s="191"/>
      <c r="H40" s="189">
        <v>0</v>
      </c>
      <c r="I40" s="189">
        <v>0</v>
      </c>
      <c r="J40" s="189">
        <v>0</v>
      </c>
      <c r="K40" s="189">
        <v>0</v>
      </c>
      <c r="L40" s="189">
        <v>0</v>
      </c>
      <c r="M40" s="189">
        <v>0</v>
      </c>
      <c r="N40" s="189">
        <v>0</v>
      </c>
      <c r="O40" s="189">
        <v>0</v>
      </c>
      <c r="P40" s="189">
        <v>0</v>
      </c>
      <c r="Q40" s="189">
        <v>0</v>
      </c>
      <c r="R40" s="189">
        <v>0</v>
      </c>
      <c r="S40" s="189">
        <v>0</v>
      </c>
      <c r="T40" s="44"/>
      <c r="U40" s="178"/>
      <c r="V40" s="178"/>
      <c r="W40" s="178"/>
      <c r="X40" s="178"/>
      <c r="Y40" s="178"/>
      <c r="Z40" s="178"/>
      <c r="AA40" s="178"/>
      <c r="AB40" s="178"/>
      <c r="AC40" s="178"/>
      <c r="AD40" s="178"/>
      <c r="AE40" s="178"/>
      <c r="AF40" s="178"/>
    </row>
    <row r="41" spans="2:32" ht="15" x14ac:dyDescent="0.25">
      <c r="B41" s="80" t="s">
        <v>49</v>
      </c>
      <c r="E41" s="6">
        <f t="shared" ref="E41:E50" si="14">SUM(H41:S41)</f>
        <v>0</v>
      </c>
      <c r="F41" s="10">
        <f t="shared" si="9"/>
        <v>0</v>
      </c>
      <c r="G41" s="46"/>
      <c r="H41" s="113">
        <v>0</v>
      </c>
      <c r="I41" s="113">
        <v>0</v>
      </c>
      <c r="J41" s="113">
        <v>0</v>
      </c>
      <c r="K41" s="113">
        <v>0</v>
      </c>
      <c r="L41" s="113">
        <v>0</v>
      </c>
      <c r="M41" s="113">
        <v>0</v>
      </c>
      <c r="N41" s="113">
        <v>0</v>
      </c>
      <c r="O41" s="113">
        <v>0</v>
      </c>
      <c r="P41" s="113">
        <v>0</v>
      </c>
      <c r="Q41" s="113">
        <v>0</v>
      </c>
      <c r="R41" s="113">
        <v>0</v>
      </c>
      <c r="S41" s="113">
        <v>0</v>
      </c>
      <c r="T41" s="43"/>
    </row>
    <row r="42" spans="2:32" ht="15" x14ac:dyDescent="0.25">
      <c r="B42" s="80" t="s">
        <v>50</v>
      </c>
      <c r="C42" s="92"/>
      <c r="D42" s="92"/>
      <c r="E42" s="6">
        <f t="shared" si="14"/>
        <v>7200</v>
      </c>
      <c r="F42" s="10">
        <f t="shared" si="9"/>
        <v>7.3149137249409225E-3</v>
      </c>
      <c r="G42" s="46"/>
      <c r="H42" s="113">
        <v>600</v>
      </c>
      <c r="I42" s="113">
        <v>600</v>
      </c>
      <c r="J42" s="113">
        <v>600</v>
      </c>
      <c r="K42" s="113">
        <v>600</v>
      </c>
      <c r="L42" s="113">
        <v>600</v>
      </c>
      <c r="M42" s="113">
        <v>600</v>
      </c>
      <c r="N42" s="113">
        <v>600</v>
      </c>
      <c r="O42" s="113">
        <v>600</v>
      </c>
      <c r="P42" s="113">
        <v>600</v>
      </c>
      <c r="Q42" s="113">
        <v>600</v>
      </c>
      <c r="R42" s="113">
        <v>600</v>
      </c>
      <c r="S42" s="113">
        <v>600</v>
      </c>
      <c r="T42" s="43"/>
    </row>
    <row r="43" spans="2:32" ht="15" x14ac:dyDescent="0.25">
      <c r="B43" s="80" t="s">
        <v>15</v>
      </c>
      <c r="C43" s="92"/>
      <c r="D43" s="92"/>
      <c r="E43" s="6">
        <f t="shared" si="14"/>
        <v>6000</v>
      </c>
      <c r="F43" s="10">
        <f t="shared" si="9"/>
        <v>6.0957614374507682E-3</v>
      </c>
      <c r="G43" s="46"/>
      <c r="H43" s="113">
        <v>500</v>
      </c>
      <c r="I43" s="113">
        <v>500</v>
      </c>
      <c r="J43" s="113">
        <v>500</v>
      </c>
      <c r="K43" s="113">
        <v>500</v>
      </c>
      <c r="L43" s="113">
        <v>500</v>
      </c>
      <c r="M43" s="113">
        <v>500</v>
      </c>
      <c r="N43" s="113">
        <v>500</v>
      </c>
      <c r="O43" s="113">
        <v>500</v>
      </c>
      <c r="P43" s="113">
        <v>500</v>
      </c>
      <c r="Q43" s="113">
        <v>500</v>
      </c>
      <c r="R43" s="113">
        <v>500</v>
      </c>
      <c r="S43" s="113">
        <v>500</v>
      </c>
      <c r="T43" s="43"/>
    </row>
    <row r="44" spans="2:32" ht="12" customHeight="1" x14ac:dyDescent="0.25">
      <c r="B44" s="80" t="s">
        <v>51</v>
      </c>
      <c r="C44" s="92"/>
      <c r="D44" s="92"/>
      <c r="E44" s="6">
        <f t="shared" si="14"/>
        <v>1560</v>
      </c>
      <c r="F44" s="10">
        <f t="shared" si="9"/>
        <v>1.5848979737371999E-3</v>
      </c>
      <c r="G44" s="46"/>
      <c r="H44" s="113">
        <v>130</v>
      </c>
      <c r="I44" s="113">
        <v>130</v>
      </c>
      <c r="J44" s="113">
        <v>130</v>
      </c>
      <c r="K44" s="113">
        <v>130</v>
      </c>
      <c r="L44" s="113">
        <v>130</v>
      </c>
      <c r="M44" s="113">
        <v>130</v>
      </c>
      <c r="N44" s="113">
        <v>130</v>
      </c>
      <c r="O44" s="113">
        <v>130</v>
      </c>
      <c r="P44" s="113">
        <v>130</v>
      </c>
      <c r="Q44" s="113">
        <v>130</v>
      </c>
      <c r="R44" s="113">
        <v>130</v>
      </c>
      <c r="S44" s="113">
        <v>130</v>
      </c>
      <c r="T44" s="43"/>
    </row>
    <row r="45" spans="2:32" s="3" customFormat="1" ht="15" x14ac:dyDescent="0.25">
      <c r="B45" s="80" t="s">
        <v>52</v>
      </c>
      <c r="C45" s="85"/>
      <c r="D45" s="93"/>
      <c r="E45" s="6">
        <f t="shared" si="14"/>
        <v>6600</v>
      </c>
      <c r="F45" s="10">
        <f t="shared" si="9"/>
        <v>6.7053375811958454E-3</v>
      </c>
      <c r="G45" s="46"/>
      <c r="H45" s="113">
        <v>550</v>
      </c>
      <c r="I45" s="113">
        <v>550</v>
      </c>
      <c r="J45" s="113">
        <v>550</v>
      </c>
      <c r="K45" s="113">
        <v>550</v>
      </c>
      <c r="L45" s="113">
        <v>550</v>
      </c>
      <c r="M45" s="113">
        <v>550</v>
      </c>
      <c r="N45" s="113">
        <v>550</v>
      </c>
      <c r="O45" s="113">
        <v>550</v>
      </c>
      <c r="P45" s="113">
        <v>550</v>
      </c>
      <c r="Q45" s="113">
        <v>550</v>
      </c>
      <c r="R45" s="113">
        <v>550</v>
      </c>
      <c r="S45" s="113">
        <v>550</v>
      </c>
      <c r="T45" s="13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</row>
    <row r="46" spans="2:32" s="2" customFormat="1" ht="15" x14ac:dyDescent="0.25">
      <c r="B46" s="80" t="s">
        <v>53</v>
      </c>
      <c r="C46" s="85"/>
      <c r="D46" s="85"/>
      <c r="E46" s="6">
        <f t="shared" si="14"/>
        <v>1200</v>
      </c>
      <c r="F46" s="10">
        <f t="shared" si="9"/>
        <v>1.2191522874901537E-3</v>
      </c>
      <c r="G46" s="45"/>
      <c r="H46" s="113">
        <v>100</v>
      </c>
      <c r="I46" s="113">
        <v>100</v>
      </c>
      <c r="J46" s="113">
        <v>100</v>
      </c>
      <c r="K46" s="113">
        <v>100</v>
      </c>
      <c r="L46" s="113">
        <v>100</v>
      </c>
      <c r="M46" s="113">
        <v>100</v>
      </c>
      <c r="N46" s="113">
        <v>100</v>
      </c>
      <c r="O46" s="113">
        <v>100</v>
      </c>
      <c r="P46" s="113">
        <v>100</v>
      </c>
      <c r="Q46" s="113">
        <v>100</v>
      </c>
      <c r="R46" s="113">
        <v>100</v>
      </c>
      <c r="S46" s="113">
        <v>100</v>
      </c>
      <c r="T46" s="11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</row>
    <row r="47" spans="2:32" ht="15" x14ac:dyDescent="0.25">
      <c r="B47" s="80" t="s">
        <v>54</v>
      </c>
      <c r="E47" s="6">
        <f t="shared" si="14"/>
        <v>0</v>
      </c>
      <c r="F47" s="10">
        <f t="shared" si="9"/>
        <v>0</v>
      </c>
      <c r="G47" s="46"/>
      <c r="H47" s="113">
        <v>0</v>
      </c>
      <c r="I47" s="113">
        <v>0</v>
      </c>
      <c r="J47" s="113">
        <v>0</v>
      </c>
      <c r="K47" s="113">
        <v>0</v>
      </c>
      <c r="L47" s="113">
        <v>0</v>
      </c>
      <c r="M47" s="113">
        <v>0</v>
      </c>
      <c r="N47" s="113">
        <v>0</v>
      </c>
      <c r="O47" s="113">
        <v>0</v>
      </c>
      <c r="P47" s="113">
        <v>0</v>
      </c>
      <c r="Q47" s="113">
        <v>0</v>
      </c>
      <c r="R47" s="113">
        <v>0</v>
      </c>
      <c r="S47" s="113">
        <v>0</v>
      </c>
    </row>
    <row r="48" spans="2:32" ht="15" x14ac:dyDescent="0.25">
      <c r="B48" s="80" t="s">
        <v>55</v>
      </c>
      <c r="E48" s="6">
        <f t="shared" si="14"/>
        <v>12000</v>
      </c>
      <c r="F48" s="10">
        <f t="shared" si="9"/>
        <v>1.2191522874901536E-2</v>
      </c>
      <c r="G48" s="46"/>
      <c r="H48" s="114">
        <v>1000</v>
      </c>
      <c r="I48" s="114">
        <v>1000</v>
      </c>
      <c r="J48" s="114">
        <v>1000</v>
      </c>
      <c r="K48" s="114">
        <v>1000</v>
      </c>
      <c r="L48" s="114">
        <v>1000</v>
      </c>
      <c r="M48" s="114">
        <v>1000</v>
      </c>
      <c r="N48" s="114">
        <v>1000</v>
      </c>
      <c r="O48" s="114">
        <v>1000</v>
      </c>
      <c r="P48" s="114">
        <v>1000</v>
      </c>
      <c r="Q48" s="114">
        <v>1000</v>
      </c>
      <c r="R48" s="114">
        <v>1000</v>
      </c>
      <c r="S48" s="114">
        <v>1000</v>
      </c>
    </row>
    <row r="49" spans="1:33" ht="15" x14ac:dyDescent="0.25">
      <c r="B49" s="80" t="s">
        <v>56</v>
      </c>
      <c r="E49" s="6">
        <f t="shared" si="14"/>
        <v>0</v>
      </c>
      <c r="F49" s="10">
        <f t="shared" si="9"/>
        <v>0</v>
      </c>
      <c r="G49" s="46"/>
      <c r="H49" s="113">
        <v>0</v>
      </c>
      <c r="I49" s="113">
        <v>0</v>
      </c>
      <c r="J49" s="113">
        <v>0</v>
      </c>
      <c r="K49" s="113">
        <v>0</v>
      </c>
      <c r="L49" s="113">
        <v>0</v>
      </c>
      <c r="M49" s="113">
        <v>0</v>
      </c>
      <c r="N49" s="113">
        <v>0</v>
      </c>
      <c r="O49" s="113">
        <v>0</v>
      </c>
      <c r="P49" s="113">
        <v>0</v>
      </c>
      <c r="Q49" s="113">
        <v>0</v>
      </c>
      <c r="R49" s="113">
        <v>0</v>
      </c>
      <c r="S49" s="113">
        <v>0</v>
      </c>
      <c r="T49" s="43"/>
    </row>
    <row r="50" spans="1:33" s="3" customFormat="1" ht="15" x14ac:dyDescent="0.25">
      <c r="B50" s="81" t="s">
        <v>57</v>
      </c>
      <c r="C50" s="93"/>
      <c r="D50" s="93"/>
      <c r="E50" s="6">
        <f t="shared" si="14"/>
        <v>0</v>
      </c>
      <c r="F50" s="10">
        <f t="shared" si="9"/>
        <v>0</v>
      </c>
      <c r="G50" s="124"/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13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</row>
    <row r="51" spans="1:33" ht="15" x14ac:dyDescent="0.25">
      <c r="B51" s="80"/>
      <c r="G51" s="79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43"/>
    </row>
    <row r="52" spans="1:33" s="107" customFormat="1" ht="15" x14ac:dyDescent="0.25">
      <c r="A52" s="100" t="s">
        <v>60</v>
      </c>
      <c r="B52" s="101"/>
      <c r="C52" s="102"/>
      <c r="D52" s="102"/>
      <c r="E52" s="103">
        <f>SUM(H52:S52)</f>
        <v>595308</v>
      </c>
      <c r="F52" s="104">
        <f>IF(E$8=0,,E52/E$8)</f>
        <v>0.6048092583009903</v>
      </c>
      <c r="G52" s="105"/>
      <c r="H52" s="125">
        <f>SUBTOTAL(9,H16:H50)</f>
        <v>49609</v>
      </c>
      <c r="I52" s="125">
        <f t="shared" ref="I52:S52" si="15">SUBTOTAL(9,I16:I50)</f>
        <v>49609</v>
      </c>
      <c r="J52" s="125">
        <f t="shared" si="15"/>
        <v>49609</v>
      </c>
      <c r="K52" s="125">
        <f t="shared" si="15"/>
        <v>49609</v>
      </c>
      <c r="L52" s="125">
        <f t="shared" si="15"/>
        <v>49609</v>
      </c>
      <c r="M52" s="125">
        <f t="shared" si="15"/>
        <v>49609</v>
      </c>
      <c r="N52" s="125">
        <f t="shared" si="15"/>
        <v>49609</v>
      </c>
      <c r="O52" s="125">
        <f t="shared" si="15"/>
        <v>49609</v>
      </c>
      <c r="P52" s="125">
        <f t="shared" si="15"/>
        <v>49609</v>
      </c>
      <c r="Q52" s="125">
        <f t="shared" si="15"/>
        <v>49609</v>
      </c>
      <c r="R52" s="125">
        <f t="shared" si="15"/>
        <v>49609</v>
      </c>
      <c r="S52" s="125">
        <f t="shared" si="15"/>
        <v>49609</v>
      </c>
      <c r="T52" s="106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</row>
    <row r="53" spans="1:33" ht="15" x14ac:dyDescent="0.25">
      <c r="B53" s="80"/>
      <c r="C53" s="92"/>
      <c r="D53" s="92"/>
      <c r="E53" s="31"/>
      <c r="G53" s="78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43"/>
    </row>
    <row r="54" spans="1:33" ht="15" x14ac:dyDescent="0.25">
      <c r="B54" s="80" t="s">
        <v>61</v>
      </c>
      <c r="E54" s="6">
        <f>SUM(H54:S54)</f>
        <v>290553.43920000002</v>
      </c>
      <c r="F54" s="10">
        <f t="shared" ref="F54" si="16">IF(E$8=0,,E54/E$8)</f>
        <v>0.29519074169900944</v>
      </c>
      <c r="G54" s="78"/>
      <c r="H54" s="113">
        <f>H8-H14-H52</f>
        <v>20188.579266666668</v>
      </c>
      <c r="I54" s="113">
        <f t="shared" ref="I54:S54" si="17">I8-I14-I52</f>
        <v>21768.579266666668</v>
      </c>
      <c r="J54" s="113">
        <f t="shared" si="17"/>
        <v>23380.179266666673</v>
      </c>
      <c r="K54" s="113">
        <f t="shared" si="17"/>
        <v>25024.011266666668</v>
      </c>
      <c r="L54" s="113">
        <f t="shared" si="17"/>
        <v>25024.011266666668</v>
      </c>
      <c r="M54" s="113">
        <f t="shared" si="17"/>
        <v>25024.011266666668</v>
      </c>
      <c r="N54" s="113">
        <f t="shared" si="17"/>
        <v>25024.011266666668</v>
      </c>
      <c r="O54" s="113">
        <f t="shared" si="17"/>
        <v>25024.011266666668</v>
      </c>
      <c r="P54" s="113">
        <f t="shared" si="17"/>
        <v>25024.011266666668</v>
      </c>
      <c r="Q54" s="113">
        <f t="shared" si="17"/>
        <v>25024.011266666668</v>
      </c>
      <c r="R54" s="113">
        <f t="shared" si="17"/>
        <v>25024.011266666668</v>
      </c>
      <c r="S54" s="113">
        <f t="shared" si="17"/>
        <v>25024.011266666668</v>
      </c>
      <c r="T54" s="43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3"/>
    </row>
    <row r="55" spans="1:33" s="2" customFormat="1" ht="15" x14ac:dyDescent="0.25">
      <c r="B55" s="80"/>
      <c r="C55" s="85"/>
      <c r="D55" s="85"/>
      <c r="E55" s="9"/>
      <c r="F55" s="17"/>
      <c r="G55" s="45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</row>
    <row r="56" spans="1:33" s="2" customFormat="1" ht="15" x14ac:dyDescent="0.25">
      <c r="B56" s="80" t="s">
        <v>59</v>
      </c>
      <c r="C56" s="85"/>
      <c r="D56" s="85"/>
      <c r="E56" s="6">
        <f t="shared" ref="E56:E57" si="18">SUM(H56:S56)</f>
        <v>0</v>
      </c>
      <c r="F56" s="10">
        <f t="shared" ref="F56:F57" si="19">IF(E$8=0,,E56/E$8)</f>
        <v>0</v>
      </c>
      <c r="G56" s="45"/>
      <c r="H56" s="113">
        <v>0</v>
      </c>
      <c r="I56" s="113">
        <v>0</v>
      </c>
      <c r="J56" s="113">
        <v>0</v>
      </c>
      <c r="K56" s="113">
        <v>0</v>
      </c>
      <c r="L56" s="113">
        <v>0</v>
      </c>
      <c r="M56" s="113">
        <v>0</v>
      </c>
      <c r="N56" s="113">
        <v>0</v>
      </c>
      <c r="O56" s="113">
        <v>0</v>
      </c>
      <c r="P56" s="113">
        <v>0</v>
      </c>
      <c r="Q56" s="113">
        <v>0</v>
      </c>
      <c r="R56" s="113">
        <v>0</v>
      </c>
      <c r="S56" s="113">
        <v>0</v>
      </c>
      <c r="T56" s="11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</row>
    <row r="57" spans="1:33" ht="15" x14ac:dyDescent="0.25">
      <c r="B57" s="80" t="s">
        <v>20</v>
      </c>
      <c r="E57" s="6">
        <f t="shared" si="18"/>
        <v>0</v>
      </c>
      <c r="F57" s="10">
        <f t="shared" si="19"/>
        <v>0</v>
      </c>
      <c r="H57" s="113">
        <v>0</v>
      </c>
      <c r="I57" s="113">
        <v>0</v>
      </c>
      <c r="J57" s="113">
        <v>0</v>
      </c>
      <c r="K57" s="113">
        <v>0</v>
      </c>
      <c r="L57" s="113">
        <v>0</v>
      </c>
      <c r="M57" s="113">
        <v>0</v>
      </c>
      <c r="N57" s="113">
        <v>0</v>
      </c>
      <c r="O57" s="113">
        <v>0</v>
      </c>
      <c r="P57" s="113">
        <v>0</v>
      </c>
      <c r="Q57" s="113">
        <v>0</v>
      </c>
      <c r="R57" s="113">
        <v>0</v>
      </c>
      <c r="S57" s="113">
        <v>0</v>
      </c>
    </row>
    <row r="58" spans="1:33" ht="15" x14ac:dyDescent="0.25">
      <c r="B58" s="80"/>
      <c r="C58" s="92"/>
      <c r="D58" s="92"/>
      <c r="E58" s="31"/>
      <c r="G58" s="79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43"/>
    </row>
    <row r="59" spans="1:33" s="107" customFormat="1" ht="15" x14ac:dyDescent="0.25">
      <c r="A59" s="108" t="s">
        <v>58</v>
      </c>
      <c r="B59" s="101"/>
      <c r="C59" s="109"/>
      <c r="D59" s="109"/>
      <c r="E59" s="103">
        <f>SUM(H59:S59)</f>
        <v>290553.43920000002</v>
      </c>
      <c r="F59" s="104">
        <f>IF(E$8=0,,E59/E$8)</f>
        <v>0.29519074169900944</v>
      </c>
      <c r="G59" s="110"/>
      <c r="H59" s="115">
        <f>H54-H57+H56</f>
        <v>20188.579266666668</v>
      </c>
      <c r="I59" s="115">
        <f t="shared" ref="I59:S59" si="20">I54-I57+I56</f>
        <v>21768.579266666668</v>
      </c>
      <c r="J59" s="115">
        <f t="shared" si="20"/>
        <v>23380.179266666673</v>
      </c>
      <c r="K59" s="115">
        <f t="shared" si="20"/>
        <v>25024.011266666668</v>
      </c>
      <c r="L59" s="115">
        <f t="shared" si="20"/>
        <v>25024.011266666668</v>
      </c>
      <c r="M59" s="115">
        <f t="shared" si="20"/>
        <v>25024.011266666668</v>
      </c>
      <c r="N59" s="115">
        <f t="shared" si="20"/>
        <v>25024.011266666668</v>
      </c>
      <c r="O59" s="115">
        <f t="shared" si="20"/>
        <v>25024.011266666668</v>
      </c>
      <c r="P59" s="115">
        <f t="shared" si="20"/>
        <v>25024.011266666668</v>
      </c>
      <c r="Q59" s="115">
        <f t="shared" si="20"/>
        <v>25024.011266666668</v>
      </c>
      <c r="R59" s="115">
        <f t="shared" si="20"/>
        <v>25024.011266666668</v>
      </c>
      <c r="S59" s="115">
        <f t="shared" si="20"/>
        <v>25024.011266666668</v>
      </c>
      <c r="T59" s="106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</row>
    <row r="60" spans="1:33" ht="12.75" customHeight="1" x14ac:dyDescent="0.2">
      <c r="G60" s="59"/>
    </row>
    <row r="61" spans="1:33" s="1" customFormat="1" x14ac:dyDescent="0.2">
      <c r="B61" s="18"/>
      <c r="C61" s="85"/>
      <c r="D61" s="85"/>
      <c r="E61" s="6"/>
      <c r="F61" s="10"/>
      <c r="G61" s="48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12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</row>
    <row r="62" spans="1:33" s="1" customFormat="1" x14ac:dyDescent="0.2">
      <c r="B62" s="18"/>
      <c r="C62" s="85"/>
      <c r="D62" s="85"/>
      <c r="E62" s="6"/>
      <c r="F62" s="10"/>
      <c r="G62" s="48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12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</row>
    <row r="63" spans="1:33" s="1" customFormat="1" x14ac:dyDescent="0.2">
      <c r="B63" s="18"/>
      <c r="C63" s="85"/>
      <c r="D63" s="85"/>
      <c r="E63" s="6"/>
      <c r="F63" s="10"/>
      <c r="G63" s="48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12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</row>
    <row r="64" spans="1:33" s="1" customFormat="1" x14ac:dyDescent="0.2">
      <c r="B64" s="18"/>
      <c r="C64" s="85"/>
      <c r="D64" s="85"/>
      <c r="E64" s="6"/>
      <c r="F64" s="10"/>
      <c r="G64" s="48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12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</row>
    <row r="65" spans="2:32" s="1" customFormat="1" x14ac:dyDescent="0.2">
      <c r="B65" s="18"/>
      <c r="C65" s="85"/>
      <c r="D65" s="85"/>
      <c r="E65" s="6"/>
      <c r="F65" s="10"/>
      <c r="G65" s="48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12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</row>
    <row r="66" spans="2:32" s="1" customFormat="1" x14ac:dyDescent="0.2">
      <c r="B66" s="18"/>
      <c r="C66" s="85"/>
      <c r="D66" s="85"/>
      <c r="E66" s="6"/>
      <c r="F66" s="10"/>
      <c r="G66" s="48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12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</row>
    <row r="67" spans="2:32" s="1" customFormat="1" x14ac:dyDescent="0.2">
      <c r="B67" s="18"/>
      <c r="C67" s="85"/>
      <c r="D67" s="85"/>
      <c r="E67" s="6"/>
      <c r="F67" s="10"/>
      <c r="G67" s="48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12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</row>
    <row r="68" spans="2:32" s="1" customFormat="1" x14ac:dyDescent="0.2">
      <c r="B68" s="18"/>
      <c r="C68" s="85"/>
      <c r="D68" s="85"/>
      <c r="E68" s="6"/>
      <c r="F68" s="10"/>
      <c r="G68" s="48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12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</row>
    <row r="69" spans="2:32" s="1" customFormat="1" x14ac:dyDescent="0.2">
      <c r="B69" s="18"/>
      <c r="C69" s="85"/>
      <c r="D69" s="85"/>
      <c r="E69" s="6"/>
      <c r="F69" s="10"/>
      <c r="G69" s="48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12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</row>
    <row r="70" spans="2:32" s="1" customFormat="1" x14ac:dyDescent="0.2">
      <c r="B70" s="18"/>
      <c r="C70" s="85"/>
      <c r="D70" s="85"/>
      <c r="E70" s="6"/>
      <c r="F70" s="10"/>
      <c r="G70" s="48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12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</row>
    <row r="71" spans="2:32" s="1" customFormat="1" x14ac:dyDescent="0.2">
      <c r="B71" s="18"/>
      <c r="C71" s="85"/>
      <c r="D71" s="85"/>
      <c r="E71" s="6"/>
      <c r="F71" s="10"/>
      <c r="G71" s="48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12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</row>
    <row r="72" spans="2:32" x14ac:dyDescent="0.2">
      <c r="G72" s="48"/>
    </row>
    <row r="73" spans="2:32" x14ac:dyDescent="0.2">
      <c r="C73" s="94"/>
      <c r="D73" s="94"/>
      <c r="G73" s="48"/>
    </row>
    <row r="74" spans="2:32" x14ac:dyDescent="0.2">
      <c r="C74" s="94"/>
      <c r="D74" s="94"/>
      <c r="G74" s="4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</row>
    <row r="75" spans="2:32" x14ac:dyDescent="0.2">
      <c r="G75" s="48"/>
    </row>
    <row r="76" spans="2:32" x14ac:dyDescent="0.2">
      <c r="G76" s="48"/>
    </row>
    <row r="77" spans="2:32" x14ac:dyDescent="0.2">
      <c r="G77" s="48"/>
    </row>
    <row r="78" spans="2:32" x14ac:dyDescent="0.2">
      <c r="C78" s="94"/>
      <c r="D78" s="94"/>
      <c r="G78" s="46"/>
    </row>
    <row r="79" spans="2:32" x14ac:dyDescent="0.2">
      <c r="C79" s="94"/>
      <c r="D79" s="94"/>
      <c r="G79" s="46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</row>
    <row r="80" spans="2:32" x14ac:dyDescent="0.2">
      <c r="G80" s="47"/>
    </row>
    <row r="81" spans="3:19" s="5" customFormat="1" x14ac:dyDescent="0.2">
      <c r="C81" s="85"/>
      <c r="D81" s="85"/>
      <c r="E81" s="6"/>
      <c r="F81" s="10"/>
      <c r="G81" s="47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</row>
    <row r="82" spans="3:19" s="5" customFormat="1" x14ac:dyDescent="0.2">
      <c r="C82" s="85"/>
      <c r="D82" s="85"/>
      <c r="E82" s="6"/>
      <c r="F82" s="10"/>
      <c r="G82" s="47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</row>
    <row r="83" spans="3:19" s="5" customFormat="1" x14ac:dyDescent="0.2">
      <c r="C83" s="94"/>
      <c r="D83" s="94"/>
      <c r="E83" s="6"/>
      <c r="F83" s="10"/>
      <c r="G83" s="47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</row>
    <row r="84" spans="3:19" s="5" customFormat="1" x14ac:dyDescent="0.2">
      <c r="C84" s="94"/>
      <c r="D84" s="94"/>
      <c r="E84" s="6"/>
      <c r="F84" s="10"/>
      <c r="G84" s="47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</row>
    <row r="85" spans="3:19" s="5" customFormat="1" x14ac:dyDescent="0.2">
      <c r="C85" s="85"/>
      <c r="D85" s="85"/>
      <c r="E85" s="6"/>
      <c r="F85" s="10"/>
      <c r="G85" s="47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</row>
    <row r="86" spans="3:19" s="5" customFormat="1" x14ac:dyDescent="0.2">
      <c r="C86" s="85"/>
      <c r="D86" s="85"/>
      <c r="E86" s="6"/>
      <c r="F86" s="10"/>
      <c r="G86" s="47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</row>
    <row r="87" spans="3:19" s="5" customFormat="1" x14ac:dyDescent="0.2">
      <c r="C87" s="85"/>
      <c r="D87" s="85"/>
      <c r="E87" s="6"/>
      <c r="F87" s="10"/>
      <c r="G87" s="47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</row>
    <row r="88" spans="3:19" s="5" customFormat="1" x14ac:dyDescent="0.2">
      <c r="C88" s="85"/>
      <c r="D88" s="85"/>
      <c r="E88" s="6"/>
      <c r="F88" s="10"/>
      <c r="G88" s="47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</row>
    <row r="89" spans="3:19" s="5" customFormat="1" x14ac:dyDescent="0.2">
      <c r="C89" s="85"/>
      <c r="D89" s="85"/>
      <c r="E89" s="6"/>
      <c r="F89" s="10"/>
      <c r="G89" s="47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</row>
    <row r="90" spans="3:19" s="5" customFormat="1" x14ac:dyDescent="0.2">
      <c r="C90" s="85"/>
      <c r="D90" s="85"/>
      <c r="E90" s="6"/>
      <c r="F90" s="10"/>
      <c r="G90" s="47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</row>
    <row r="91" spans="3:19" s="5" customFormat="1" x14ac:dyDescent="0.2">
      <c r="C91" s="85"/>
      <c r="D91" s="85"/>
      <c r="E91" s="6"/>
      <c r="F91" s="10"/>
      <c r="G91" s="47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</row>
    <row r="92" spans="3:19" s="5" customFormat="1" x14ac:dyDescent="0.2">
      <c r="C92" s="85"/>
      <c r="D92" s="85"/>
      <c r="E92" s="6"/>
      <c r="F92" s="10"/>
      <c r="G92" s="47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</row>
    <row r="93" spans="3:19" s="5" customFormat="1" x14ac:dyDescent="0.2">
      <c r="C93" s="85"/>
      <c r="D93" s="85"/>
      <c r="E93" s="6"/>
      <c r="F93" s="10"/>
      <c r="G93" s="47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</row>
    <row r="94" spans="3:19" s="5" customFormat="1" x14ac:dyDescent="0.2">
      <c r="C94" s="85"/>
      <c r="D94" s="85"/>
      <c r="E94" s="6"/>
      <c r="F94" s="10"/>
      <c r="G94" s="47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</row>
    <row r="95" spans="3:19" s="5" customFormat="1" x14ac:dyDescent="0.2">
      <c r="C95" s="85"/>
      <c r="D95" s="85"/>
      <c r="E95" s="6"/>
      <c r="F95" s="10"/>
      <c r="G95" s="47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</row>
    <row r="96" spans="3:19" s="5" customFormat="1" x14ac:dyDescent="0.2">
      <c r="C96" s="85"/>
      <c r="D96" s="85"/>
      <c r="E96" s="6"/>
      <c r="F96" s="10"/>
      <c r="G96" s="47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</row>
    <row r="97" spans="7:7" s="5" customFormat="1" x14ac:dyDescent="0.2">
      <c r="G97" s="47"/>
    </row>
    <row r="98" spans="7:7" s="5" customFormat="1" x14ac:dyDescent="0.2">
      <c r="G98" s="47"/>
    </row>
    <row r="99" spans="7:7" s="5" customFormat="1" x14ac:dyDescent="0.2">
      <c r="G99" s="47"/>
    </row>
    <row r="100" spans="7:7" s="5" customFormat="1" x14ac:dyDescent="0.2">
      <c r="G100" s="47"/>
    </row>
    <row r="101" spans="7:7" s="5" customFormat="1" x14ac:dyDescent="0.2">
      <c r="G101" s="47"/>
    </row>
    <row r="102" spans="7:7" s="5" customFormat="1" x14ac:dyDescent="0.2">
      <c r="G102" s="47"/>
    </row>
    <row r="103" spans="7:7" s="5" customFormat="1" x14ac:dyDescent="0.2">
      <c r="G103" s="47"/>
    </row>
    <row r="104" spans="7:7" s="5" customFormat="1" x14ac:dyDescent="0.2">
      <c r="G104" s="47"/>
    </row>
    <row r="105" spans="7:7" s="5" customFormat="1" x14ac:dyDescent="0.2">
      <c r="G105" s="47"/>
    </row>
    <row r="106" spans="7:7" s="5" customFormat="1" x14ac:dyDescent="0.2">
      <c r="G106" s="47"/>
    </row>
    <row r="107" spans="7:7" s="5" customFormat="1" x14ac:dyDescent="0.2">
      <c r="G107" s="47"/>
    </row>
    <row r="108" spans="7:7" s="5" customFormat="1" x14ac:dyDescent="0.2">
      <c r="G108" s="47"/>
    </row>
    <row r="109" spans="7:7" s="5" customFormat="1" x14ac:dyDescent="0.2">
      <c r="G109" s="47"/>
    </row>
    <row r="110" spans="7:7" s="5" customFormat="1" x14ac:dyDescent="0.2">
      <c r="G110" s="47"/>
    </row>
    <row r="111" spans="7:7" s="5" customFormat="1" x14ac:dyDescent="0.2">
      <c r="G111" s="47"/>
    </row>
    <row r="112" spans="7:7" s="5" customFormat="1" x14ac:dyDescent="0.2">
      <c r="G112" s="47"/>
    </row>
    <row r="113" spans="7:7" s="5" customFormat="1" x14ac:dyDescent="0.2">
      <c r="G113" s="47"/>
    </row>
    <row r="114" spans="7:7" s="5" customFormat="1" x14ac:dyDescent="0.2">
      <c r="G114" s="47"/>
    </row>
    <row r="115" spans="7:7" s="5" customFormat="1" x14ac:dyDescent="0.2">
      <c r="G115" s="47"/>
    </row>
    <row r="116" spans="7:7" s="5" customFormat="1" x14ac:dyDescent="0.2">
      <c r="G116" s="47"/>
    </row>
    <row r="117" spans="7:7" s="5" customFormat="1" x14ac:dyDescent="0.2">
      <c r="G117" s="47"/>
    </row>
    <row r="118" spans="7:7" s="5" customFormat="1" x14ac:dyDescent="0.2">
      <c r="G118" s="47"/>
    </row>
    <row r="119" spans="7:7" s="5" customFormat="1" x14ac:dyDescent="0.2">
      <c r="G119" s="47"/>
    </row>
    <row r="120" spans="7:7" s="5" customFormat="1" x14ac:dyDescent="0.2">
      <c r="G120" s="47"/>
    </row>
    <row r="121" spans="7:7" s="5" customFormat="1" x14ac:dyDescent="0.2">
      <c r="G121" s="47"/>
    </row>
    <row r="122" spans="7:7" s="5" customFormat="1" x14ac:dyDescent="0.2">
      <c r="G122" s="47"/>
    </row>
    <row r="123" spans="7:7" s="5" customFormat="1" x14ac:dyDescent="0.2">
      <c r="G123" s="47"/>
    </row>
    <row r="124" spans="7:7" s="5" customFormat="1" x14ac:dyDescent="0.2">
      <c r="G124" s="47"/>
    </row>
    <row r="125" spans="7:7" s="5" customFormat="1" x14ac:dyDescent="0.2">
      <c r="G125" s="47"/>
    </row>
    <row r="126" spans="7:7" s="5" customFormat="1" x14ac:dyDescent="0.2">
      <c r="G126" s="47"/>
    </row>
    <row r="127" spans="7:7" s="5" customFormat="1" x14ac:dyDescent="0.2">
      <c r="G127" s="47"/>
    </row>
    <row r="128" spans="7:7" s="5" customFormat="1" x14ac:dyDescent="0.2">
      <c r="G128" s="47"/>
    </row>
    <row r="129" spans="7:7" s="5" customFormat="1" x14ac:dyDescent="0.2">
      <c r="G129" s="47"/>
    </row>
    <row r="130" spans="7:7" s="5" customFormat="1" x14ac:dyDescent="0.2">
      <c r="G130" s="47"/>
    </row>
    <row r="131" spans="7:7" s="5" customFormat="1" x14ac:dyDescent="0.2">
      <c r="G131" s="47"/>
    </row>
    <row r="132" spans="7:7" s="5" customFormat="1" x14ac:dyDescent="0.2">
      <c r="G132" s="47"/>
    </row>
    <row r="133" spans="7:7" s="5" customFormat="1" x14ac:dyDescent="0.2">
      <c r="G133" s="47"/>
    </row>
    <row r="134" spans="7:7" s="5" customFormat="1" x14ac:dyDescent="0.2">
      <c r="G134" s="47"/>
    </row>
    <row r="135" spans="7:7" s="5" customFormat="1" x14ac:dyDescent="0.2">
      <c r="G135" s="47"/>
    </row>
    <row r="136" spans="7:7" s="5" customFormat="1" x14ac:dyDescent="0.2">
      <c r="G136" s="47"/>
    </row>
    <row r="137" spans="7:7" s="5" customFormat="1" x14ac:dyDescent="0.2">
      <c r="G137" s="47"/>
    </row>
    <row r="138" spans="7:7" s="5" customFormat="1" x14ac:dyDescent="0.2">
      <c r="G138" s="47"/>
    </row>
    <row r="139" spans="7:7" s="5" customFormat="1" x14ac:dyDescent="0.2">
      <c r="G139" s="49"/>
    </row>
    <row r="140" spans="7:7" s="5" customFormat="1" x14ac:dyDescent="0.2">
      <c r="G140" s="47"/>
    </row>
    <row r="141" spans="7:7" s="5" customFormat="1" x14ac:dyDescent="0.2">
      <c r="G141" s="47"/>
    </row>
    <row r="142" spans="7:7" s="5" customFormat="1" x14ac:dyDescent="0.2">
      <c r="G142" s="47"/>
    </row>
    <row r="143" spans="7:7" s="5" customFormat="1" x14ac:dyDescent="0.2">
      <c r="G143" s="47"/>
    </row>
    <row r="144" spans="7:7" s="5" customFormat="1" x14ac:dyDescent="0.2">
      <c r="G144" s="47"/>
    </row>
    <row r="145" spans="7:7" s="5" customFormat="1" x14ac:dyDescent="0.2">
      <c r="G145" s="47"/>
    </row>
    <row r="146" spans="7:7" s="5" customFormat="1" x14ac:dyDescent="0.2">
      <c r="G146" s="47"/>
    </row>
    <row r="147" spans="7:7" s="5" customFormat="1" x14ac:dyDescent="0.2">
      <c r="G147" s="47"/>
    </row>
    <row r="148" spans="7:7" s="5" customFormat="1" x14ac:dyDescent="0.2">
      <c r="G148" s="47"/>
    </row>
    <row r="149" spans="7:7" s="5" customFormat="1" x14ac:dyDescent="0.2">
      <c r="G149" s="47"/>
    </row>
    <row r="150" spans="7:7" s="5" customFormat="1" x14ac:dyDescent="0.2">
      <c r="G150" s="47"/>
    </row>
    <row r="151" spans="7:7" s="5" customFormat="1" x14ac:dyDescent="0.2">
      <c r="G151" s="47"/>
    </row>
    <row r="152" spans="7:7" s="5" customFormat="1" x14ac:dyDescent="0.2">
      <c r="G152" s="47"/>
    </row>
    <row r="153" spans="7:7" s="5" customFormat="1" x14ac:dyDescent="0.2">
      <c r="G153" s="47"/>
    </row>
    <row r="154" spans="7:7" s="5" customFormat="1" x14ac:dyDescent="0.2">
      <c r="G154" s="47"/>
    </row>
    <row r="155" spans="7:7" s="5" customFormat="1" x14ac:dyDescent="0.2">
      <c r="G155" s="47"/>
    </row>
    <row r="156" spans="7:7" s="5" customFormat="1" x14ac:dyDescent="0.2">
      <c r="G156" s="47"/>
    </row>
    <row r="157" spans="7:7" s="5" customFormat="1" x14ac:dyDescent="0.2">
      <c r="G157" s="47"/>
    </row>
    <row r="158" spans="7:7" s="5" customFormat="1" x14ac:dyDescent="0.2">
      <c r="G158" s="47"/>
    </row>
    <row r="159" spans="7:7" s="5" customFormat="1" x14ac:dyDescent="0.2">
      <c r="G159" s="47"/>
    </row>
    <row r="160" spans="7:7" s="5" customFormat="1" x14ac:dyDescent="0.2">
      <c r="G160" s="47"/>
    </row>
    <row r="161" spans="7:7" s="5" customFormat="1" x14ac:dyDescent="0.2">
      <c r="G161" s="47"/>
    </row>
    <row r="162" spans="7:7" s="5" customFormat="1" x14ac:dyDescent="0.2">
      <c r="G162" s="47"/>
    </row>
    <row r="163" spans="7:7" s="5" customFormat="1" x14ac:dyDescent="0.2">
      <c r="G163" s="47"/>
    </row>
    <row r="164" spans="7:7" s="5" customFormat="1" x14ac:dyDescent="0.2">
      <c r="G164" s="47"/>
    </row>
    <row r="165" spans="7:7" s="5" customFormat="1" x14ac:dyDescent="0.2">
      <c r="G165" s="47"/>
    </row>
    <row r="166" spans="7:7" s="5" customFormat="1" x14ac:dyDescent="0.2">
      <c r="G166" s="47"/>
    </row>
    <row r="167" spans="7:7" s="5" customFormat="1" x14ac:dyDescent="0.2">
      <c r="G167" s="47"/>
    </row>
    <row r="168" spans="7:7" s="5" customFormat="1" x14ac:dyDescent="0.2">
      <c r="G168" s="47"/>
    </row>
    <row r="169" spans="7:7" s="5" customFormat="1" x14ac:dyDescent="0.2">
      <c r="G169" s="47"/>
    </row>
    <row r="170" spans="7:7" s="5" customFormat="1" x14ac:dyDescent="0.2">
      <c r="G170" s="47"/>
    </row>
    <row r="171" spans="7:7" s="5" customFormat="1" x14ac:dyDescent="0.2">
      <c r="G171" s="47"/>
    </row>
    <row r="172" spans="7:7" s="5" customFormat="1" x14ac:dyDescent="0.2">
      <c r="G172" s="47"/>
    </row>
    <row r="173" spans="7:7" s="5" customFormat="1" x14ac:dyDescent="0.2">
      <c r="G173" s="47"/>
    </row>
    <row r="174" spans="7:7" s="5" customFormat="1" x14ac:dyDescent="0.2">
      <c r="G174" s="47"/>
    </row>
    <row r="175" spans="7:7" s="5" customFormat="1" x14ac:dyDescent="0.2">
      <c r="G175" s="47"/>
    </row>
    <row r="176" spans="7:7" s="5" customFormat="1" x14ac:dyDescent="0.2">
      <c r="G176" s="47"/>
    </row>
    <row r="177" spans="7:7" s="5" customFormat="1" x14ac:dyDescent="0.2">
      <c r="G177" s="47"/>
    </row>
    <row r="178" spans="7:7" s="5" customFormat="1" x14ac:dyDescent="0.2">
      <c r="G178" s="47"/>
    </row>
    <row r="179" spans="7:7" s="5" customFormat="1" x14ac:dyDescent="0.2">
      <c r="G179" s="47"/>
    </row>
    <row r="180" spans="7:7" s="5" customFormat="1" x14ac:dyDescent="0.2">
      <c r="G180" s="47"/>
    </row>
    <row r="181" spans="7:7" s="5" customFormat="1" x14ac:dyDescent="0.2">
      <c r="G181" s="47"/>
    </row>
    <row r="182" spans="7:7" s="5" customFormat="1" x14ac:dyDescent="0.2">
      <c r="G182" s="47"/>
    </row>
    <row r="183" spans="7:7" s="5" customFormat="1" x14ac:dyDescent="0.2">
      <c r="G183" s="47"/>
    </row>
    <row r="184" spans="7:7" s="5" customFormat="1" x14ac:dyDescent="0.2">
      <c r="G184" s="47"/>
    </row>
    <row r="185" spans="7:7" s="5" customFormat="1" x14ac:dyDescent="0.2">
      <c r="G185" s="47"/>
    </row>
    <row r="186" spans="7:7" s="5" customFormat="1" x14ac:dyDescent="0.2">
      <c r="G186" s="47"/>
    </row>
    <row r="187" spans="7:7" s="5" customFormat="1" x14ac:dyDescent="0.2">
      <c r="G187" s="47"/>
    </row>
    <row r="188" spans="7:7" s="5" customFormat="1" x14ac:dyDescent="0.2">
      <c r="G188" s="47"/>
    </row>
    <row r="189" spans="7:7" s="5" customFormat="1" x14ac:dyDescent="0.2">
      <c r="G189" s="47"/>
    </row>
    <row r="190" spans="7:7" s="5" customFormat="1" x14ac:dyDescent="0.2">
      <c r="G190" s="47"/>
    </row>
    <row r="191" spans="7:7" s="5" customFormat="1" x14ac:dyDescent="0.2">
      <c r="G191" s="47"/>
    </row>
    <row r="192" spans="7:7" s="5" customFormat="1" x14ac:dyDescent="0.2">
      <c r="G192" s="47"/>
    </row>
    <row r="193" spans="7:7" s="5" customFormat="1" x14ac:dyDescent="0.2">
      <c r="G193" s="47"/>
    </row>
    <row r="194" spans="7:7" s="5" customFormat="1" x14ac:dyDescent="0.2">
      <c r="G194" s="47"/>
    </row>
    <row r="195" spans="7:7" s="5" customFormat="1" x14ac:dyDescent="0.2">
      <c r="G195" s="47"/>
    </row>
    <row r="196" spans="7:7" s="5" customFormat="1" x14ac:dyDescent="0.2">
      <c r="G196" s="47"/>
    </row>
    <row r="197" spans="7:7" s="5" customFormat="1" x14ac:dyDescent="0.2">
      <c r="G197" s="47"/>
    </row>
    <row r="198" spans="7:7" s="5" customFormat="1" x14ac:dyDescent="0.2">
      <c r="G198" s="47"/>
    </row>
    <row r="199" spans="7:7" s="5" customFormat="1" x14ac:dyDescent="0.2">
      <c r="G199" s="47"/>
    </row>
    <row r="200" spans="7:7" s="5" customFormat="1" x14ac:dyDescent="0.2">
      <c r="G200" s="47"/>
    </row>
    <row r="201" spans="7:7" s="5" customFormat="1" x14ac:dyDescent="0.2">
      <c r="G201" s="47"/>
    </row>
    <row r="202" spans="7:7" s="5" customFormat="1" x14ac:dyDescent="0.2">
      <c r="G202" s="47"/>
    </row>
    <row r="203" spans="7:7" s="5" customFormat="1" x14ac:dyDescent="0.2">
      <c r="G203" s="47"/>
    </row>
    <row r="204" spans="7:7" s="5" customFormat="1" x14ac:dyDescent="0.2">
      <c r="G204" s="47"/>
    </row>
    <row r="205" spans="7:7" s="5" customFormat="1" x14ac:dyDescent="0.2">
      <c r="G205" s="49"/>
    </row>
    <row r="206" spans="7:7" s="5" customFormat="1" x14ac:dyDescent="0.2">
      <c r="G206" s="47"/>
    </row>
    <row r="207" spans="7:7" s="5" customFormat="1" x14ac:dyDescent="0.2">
      <c r="G207" s="47"/>
    </row>
    <row r="208" spans="7:7" s="5" customFormat="1" x14ac:dyDescent="0.2">
      <c r="G208" s="47"/>
    </row>
    <row r="209" spans="7:7" s="5" customFormat="1" x14ac:dyDescent="0.2">
      <c r="G209" s="47"/>
    </row>
    <row r="210" spans="7:7" s="5" customFormat="1" x14ac:dyDescent="0.2">
      <c r="G210" s="47"/>
    </row>
    <row r="211" spans="7:7" s="5" customFormat="1" x14ac:dyDescent="0.2">
      <c r="G211" s="47"/>
    </row>
    <row r="212" spans="7:7" s="5" customFormat="1" x14ac:dyDescent="0.2">
      <c r="G212" s="47"/>
    </row>
    <row r="213" spans="7:7" s="5" customFormat="1" x14ac:dyDescent="0.2">
      <c r="G213" s="47"/>
    </row>
    <row r="214" spans="7:7" s="5" customFormat="1" x14ac:dyDescent="0.2">
      <c r="G214" s="47"/>
    </row>
    <row r="215" spans="7:7" s="5" customFormat="1" x14ac:dyDescent="0.2">
      <c r="G215" s="47"/>
    </row>
    <row r="216" spans="7:7" s="5" customFormat="1" x14ac:dyDescent="0.2">
      <c r="G216" s="47"/>
    </row>
    <row r="217" spans="7:7" s="5" customFormat="1" x14ac:dyDescent="0.2">
      <c r="G217" s="47"/>
    </row>
    <row r="218" spans="7:7" s="5" customFormat="1" x14ac:dyDescent="0.2">
      <c r="G218" s="47"/>
    </row>
    <row r="219" spans="7:7" s="5" customFormat="1" x14ac:dyDescent="0.2">
      <c r="G219" s="47"/>
    </row>
    <row r="220" spans="7:7" s="5" customFormat="1" x14ac:dyDescent="0.2">
      <c r="G220" s="47"/>
    </row>
    <row r="221" spans="7:7" s="5" customFormat="1" x14ac:dyDescent="0.2">
      <c r="G221" s="47"/>
    </row>
    <row r="222" spans="7:7" s="5" customFormat="1" x14ac:dyDescent="0.2">
      <c r="G222" s="47"/>
    </row>
    <row r="223" spans="7:7" s="5" customFormat="1" x14ac:dyDescent="0.2">
      <c r="G223" s="47"/>
    </row>
    <row r="224" spans="7:7" s="5" customFormat="1" x14ac:dyDescent="0.2">
      <c r="G224" s="47"/>
    </row>
    <row r="225" spans="7:7" s="5" customFormat="1" x14ac:dyDescent="0.2">
      <c r="G225" s="47"/>
    </row>
    <row r="226" spans="7:7" s="5" customFormat="1" x14ac:dyDescent="0.2">
      <c r="G226" s="47"/>
    </row>
    <row r="227" spans="7:7" s="5" customFormat="1" x14ac:dyDescent="0.2">
      <c r="G227" s="47"/>
    </row>
    <row r="228" spans="7:7" s="5" customFormat="1" x14ac:dyDescent="0.2">
      <c r="G228" s="47"/>
    </row>
    <row r="229" spans="7:7" s="5" customFormat="1" x14ac:dyDescent="0.2">
      <c r="G229" s="47"/>
    </row>
    <row r="230" spans="7:7" s="5" customFormat="1" x14ac:dyDescent="0.2">
      <c r="G230" s="47"/>
    </row>
    <row r="231" spans="7:7" s="5" customFormat="1" x14ac:dyDescent="0.2">
      <c r="G231" s="47"/>
    </row>
    <row r="232" spans="7:7" s="5" customFormat="1" x14ac:dyDescent="0.2">
      <c r="G232" s="47"/>
    </row>
    <row r="233" spans="7:7" s="5" customFormat="1" x14ac:dyDescent="0.2">
      <c r="G233" s="47"/>
    </row>
    <row r="234" spans="7:7" s="5" customFormat="1" x14ac:dyDescent="0.2">
      <c r="G234" s="47"/>
    </row>
    <row r="235" spans="7:7" s="5" customFormat="1" x14ac:dyDescent="0.2">
      <c r="G235" s="47"/>
    </row>
    <row r="236" spans="7:7" s="5" customFormat="1" x14ac:dyDescent="0.2">
      <c r="G236" s="49"/>
    </row>
    <row r="237" spans="7:7" s="5" customFormat="1" x14ac:dyDescent="0.2">
      <c r="G237" s="47"/>
    </row>
    <row r="238" spans="7:7" s="5" customFormat="1" x14ac:dyDescent="0.2">
      <c r="G238" s="47"/>
    </row>
    <row r="239" spans="7:7" s="5" customFormat="1" x14ac:dyDescent="0.2">
      <c r="G239" s="47"/>
    </row>
    <row r="240" spans="7:7" s="5" customFormat="1" x14ac:dyDescent="0.2">
      <c r="G240" s="47"/>
    </row>
    <row r="241" spans="7:7" s="5" customFormat="1" x14ac:dyDescent="0.2">
      <c r="G241" s="47"/>
    </row>
    <row r="242" spans="7:7" s="5" customFormat="1" x14ac:dyDescent="0.2">
      <c r="G242" s="47"/>
    </row>
    <row r="243" spans="7:7" s="5" customFormat="1" x14ac:dyDescent="0.2">
      <c r="G243" s="47"/>
    </row>
    <row r="244" spans="7:7" s="5" customFormat="1" x14ac:dyDescent="0.2">
      <c r="G244" s="47"/>
    </row>
    <row r="245" spans="7:7" s="5" customFormat="1" x14ac:dyDescent="0.2">
      <c r="G245" s="47"/>
    </row>
    <row r="246" spans="7:7" s="5" customFormat="1" x14ac:dyDescent="0.2">
      <c r="G246" s="47"/>
    </row>
    <row r="247" spans="7:7" s="5" customFormat="1" x14ac:dyDescent="0.2">
      <c r="G247" s="47"/>
    </row>
    <row r="248" spans="7:7" s="5" customFormat="1" x14ac:dyDescent="0.2">
      <c r="G248" s="47"/>
    </row>
    <row r="249" spans="7:7" s="5" customFormat="1" x14ac:dyDescent="0.2">
      <c r="G249" s="47"/>
    </row>
    <row r="250" spans="7:7" s="5" customFormat="1" x14ac:dyDescent="0.2">
      <c r="G250" s="47"/>
    </row>
    <row r="251" spans="7:7" s="5" customFormat="1" x14ac:dyDescent="0.2">
      <c r="G251" s="47"/>
    </row>
    <row r="252" spans="7:7" s="5" customFormat="1" x14ac:dyDescent="0.2">
      <c r="G252" s="47"/>
    </row>
    <row r="253" spans="7:7" s="5" customFormat="1" x14ac:dyDescent="0.2">
      <c r="G253" s="47"/>
    </row>
    <row r="254" spans="7:7" s="5" customFormat="1" x14ac:dyDescent="0.2">
      <c r="G254" s="47"/>
    </row>
    <row r="255" spans="7:7" s="5" customFormat="1" x14ac:dyDescent="0.2">
      <c r="G255" s="47"/>
    </row>
    <row r="256" spans="7:7" s="5" customFormat="1" x14ac:dyDescent="0.2">
      <c r="G256" s="47"/>
    </row>
    <row r="257" spans="7:7" s="5" customFormat="1" x14ac:dyDescent="0.2">
      <c r="G257" s="47"/>
    </row>
    <row r="258" spans="7:7" s="5" customFormat="1" x14ac:dyDescent="0.2">
      <c r="G258" s="47"/>
    </row>
    <row r="259" spans="7:7" s="5" customFormat="1" x14ac:dyDescent="0.2">
      <c r="G259" s="47"/>
    </row>
    <row r="260" spans="7:7" s="5" customFormat="1" x14ac:dyDescent="0.2">
      <c r="G260" s="47"/>
    </row>
    <row r="261" spans="7:7" s="5" customFormat="1" x14ac:dyDescent="0.2">
      <c r="G261" s="47"/>
    </row>
    <row r="262" spans="7:7" s="5" customFormat="1" x14ac:dyDescent="0.2">
      <c r="G262" s="47"/>
    </row>
    <row r="263" spans="7:7" s="5" customFormat="1" x14ac:dyDescent="0.2">
      <c r="G263" s="47"/>
    </row>
    <row r="264" spans="7:7" s="5" customFormat="1" x14ac:dyDescent="0.2">
      <c r="G264" s="47"/>
    </row>
    <row r="265" spans="7:7" s="5" customFormat="1" x14ac:dyDescent="0.2">
      <c r="G265" s="47"/>
    </row>
    <row r="266" spans="7:7" s="5" customFormat="1" x14ac:dyDescent="0.2">
      <c r="G266" s="47"/>
    </row>
    <row r="267" spans="7:7" s="5" customFormat="1" x14ac:dyDescent="0.2">
      <c r="G267" s="49"/>
    </row>
    <row r="268" spans="7:7" s="5" customFormat="1" x14ac:dyDescent="0.2">
      <c r="G268" s="47"/>
    </row>
    <row r="269" spans="7:7" s="5" customFormat="1" x14ac:dyDescent="0.2">
      <c r="G269" s="47"/>
    </row>
    <row r="270" spans="7:7" s="5" customFormat="1" x14ac:dyDescent="0.2">
      <c r="G270" s="47"/>
    </row>
    <row r="271" spans="7:7" s="5" customFormat="1" x14ac:dyDescent="0.2">
      <c r="G271" s="47"/>
    </row>
    <row r="272" spans="7:7" s="5" customFormat="1" x14ac:dyDescent="0.2">
      <c r="G272" s="47"/>
    </row>
    <row r="273" spans="7:7" s="5" customFormat="1" x14ac:dyDescent="0.2">
      <c r="G273" s="47"/>
    </row>
    <row r="274" spans="7:7" s="5" customFormat="1" x14ac:dyDescent="0.2">
      <c r="G274" s="47"/>
    </row>
    <row r="275" spans="7:7" s="5" customFormat="1" x14ac:dyDescent="0.2">
      <c r="G275" s="47"/>
    </row>
    <row r="276" spans="7:7" s="5" customFormat="1" x14ac:dyDescent="0.2">
      <c r="G276" s="47"/>
    </row>
    <row r="277" spans="7:7" s="5" customFormat="1" x14ac:dyDescent="0.2">
      <c r="G277" s="47"/>
    </row>
    <row r="278" spans="7:7" s="5" customFormat="1" x14ac:dyDescent="0.2">
      <c r="G278" s="47"/>
    </row>
    <row r="279" spans="7:7" s="5" customFormat="1" x14ac:dyDescent="0.2">
      <c r="G279" s="47"/>
    </row>
    <row r="280" spans="7:7" s="5" customFormat="1" x14ac:dyDescent="0.2">
      <c r="G280" s="47"/>
    </row>
    <row r="281" spans="7:7" s="5" customFormat="1" x14ac:dyDescent="0.2">
      <c r="G281" s="47"/>
    </row>
    <row r="282" spans="7:7" s="5" customFormat="1" x14ac:dyDescent="0.2">
      <c r="G282" s="47"/>
    </row>
    <row r="283" spans="7:7" s="5" customFormat="1" x14ac:dyDescent="0.2">
      <c r="G283" s="47"/>
    </row>
    <row r="284" spans="7:7" s="5" customFormat="1" x14ac:dyDescent="0.2">
      <c r="G284" s="47"/>
    </row>
    <row r="285" spans="7:7" s="5" customFormat="1" x14ac:dyDescent="0.2">
      <c r="G285" s="47"/>
    </row>
    <row r="286" spans="7:7" s="5" customFormat="1" x14ac:dyDescent="0.2">
      <c r="G286" s="47"/>
    </row>
    <row r="287" spans="7:7" s="5" customFormat="1" x14ac:dyDescent="0.2">
      <c r="G287" s="47"/>
    </row>
    <row r="288" spans="7:7" s="5" customFormat="1" x14ac:dyDescent="0.2">
      <c r="G288" s="47"/>
    </row>
    <row r="289" spans="7:7" s="5" customFormat="1" x14ac:dyDescent="0.2">
      <c r="G289" s="47"/>
    </row>
    <row r="290" spans="7:7" s="5" customFormat="1" x14ac:dyDescent="0.2">
      <c r="G290" s="47"/>
    </row>
    <row r="291" spans="7:7" s="5" customFormat="1" x14ac:dyDescent="0.2">
      <c r="G291" s="47"/>
    </row>
    <row r="292" spans="7:7" s="5" customFormat="1" x14ac:dyDescent="0.2">
      <c r="G292" s="47"/>
    </row>
    <row r="293" spans="7:7" s="5" customFormat="1" x14ac:dyDescent="0.2">
      <c r="G293" s="47"/>
    </row>
    <row r="294" spans="7:7" s="5" customFormat="1" x14ac:dyDescent="0.2">
      <c r="G294" s="47"/>
    </row>
    <row r="295" spans="7:7" s="5" customFormat="1" x14ac:dyDescent="0.2">
      <c r="G295" s="47"/>
    </row>
    <row r="296" spans="7:7" s="5" customFormat="1" x14ac:dyDescent="0.2">
      <c r="G296" s="47"/>
    </row>
    <row r="297" spans="7:7" s="5" customFormat="1" x14ac:dyDescent="0.2">
      <c r="G297" s="47"/>
    </row>
    <row r="298" spans="7:7" s="5" customFormat="1" x14ac:dyDescent="0.2">
      <c r="G298" s="47"/>
    </row>
    <row r="299" spans="7:7" s="5" customFormat="1" x14ac:dyDescent="0.2">
      <c r="G299" s="47"/>
    </row>
    <row r="300" spans="7:7" s="5" customFormat="1" x14ac:dyDescent="0.2">
      <c r="G300" s="47"/>
    </row>
    <row r="301" spans="7:7" s="5" customFormat="1" x14ac:dyDescent="0.2">
      <c r="G301" s="47"/>
    </row>
    <row r="302" spans="7:7" s="5" customFormat="1" x14ac:dyDescent="0.2">
      <c r="G302" s="47"/>
    </row>
    <row r="303" spans="7:7" s="5" customFormat="1" x14ac:dyDescent="0.2">
      <c r="G303" s="47"/>
    </row>
    <row r="304" spans="7:7" s="5" customFormat="1" x14ac:dyDescent="0.2">
      <c r="G304" s="47"/>
    </row>
    <row r="305" spans="7:7" s="5" customFormat="1" x14ac:dyDescent="0.2">
      <c r="G305" s="49"/>
    </row>
    <row r="306" spans="7:7" s="5" customFormat="1" x14ac:dyDescent="0.2">
      <c r="G306" s="47"/>
    </row>
    <row r="307" spans="7:7" s="5" customFormat="1" x14ac:dyDescent="0.2">
      <c r="G307" s="47"/>
    </row>
    <row r="308" spans="7:7" s="5" customFormat="1" x14ac:dyDescent="0.2">
      <c r="G308" s="47"/>
    </row>
    <row r="309" spans="7:7" s="5" customFormat="1" x14ac:dyDescent="0.2">
      <c r="G309" s="47"/>
    </row>
    <row r="310" spans="7:7" s="5" customFormat="1" x14ac:dyDescent="0.2">
      <c r="G310" s="47"/>
    </row>
    <row r="311" spans="7:7" s="5" customFormat="1" x14ac:dyDescent="0.2">
      <c r="G311" s="47"/>
    </row>
    <row r="312" spans="7:7" s="5" customFormat="1" x14ac:dyDescent="0.2">
      <c r="G312" s="47"/>
    </row>
    <row r="313" spans="7:7" s="5" customFormat="1" x14ac:dyDescent="0.2">
      <c r="G313" s="47"/>
    </row>
    <row r="314" spans="7:7" s="5" customFormat="1" x14ac:dyDescent="0.2">
      <c r="G314" s="47"/>
    </row>
    <row r="315" spans="7:7" s="5" customFormat="1" x14ac:dyDescent="0.2">
      <c r="G315" s="47"/>
    </row>
    <row r="316" spans="7:7" s="5" customFormat="1" x14ac:dyDescent="0.2">
      <c r="G316" s="47"/>
    </row>
    <row r="317" spans="7:7" s="5" customFormat="1" x14ac:dyDescent="0.2">
      <c r="G317" s="47"/>
    </row>
    <row r="318" spans="7:7" s="5" customFormat="1" x14ac:dyDescent="0.2">
      <c r="G318" s="47"/>
    </row>
    <row r="319" spans="7:7" s="5" customFormat="1" x14ac:dyDescent="0.2">
      <c r="G319" s="47"/>
    </row>
    <row r="320" spans="7:7" s="5" customFormat="1" x14ac:dyDescent="0.2">
      <c r="G320" s="47"/>
    </row>
    <row r="321" spans="7:7" s="5" customFormat="1" x14ac:dyDescent="0.2">
      <c r="G321" s="47"/>
    </row>
    <row r="322" spans="7:7" s="5" customFormat="1" x14ac:dyDescent="0.2">
      <c r="G322" s="49"/>
    </row>
    <row r="323" spans="7:7" s="5" customFormat="1" x14ac:dyDescent="0.2">
      <c r="G323" s="47"/>
    </row>
    <row r="324" spans="7:7" s="5" customFormat="1" x14ac:dyDescent="0.2">
      <c r="G324" s="47"/>
    </row>
    <row r="325" spans="7:7" s="5" customFormat="1" x14ac:dyDescent="0.2">
      <c r="G325" s="47"/>
    </row>
    <row r="326" spans="7:7" s="5" customFormat="1" x14ac:dyDescent="0.2">
      <c r="G326" s="47"/>
    </row>
    <row r="327" spans="7:7" s="5" customFormat="1" x14ac:dyDescent="0.2">
      <c r="G327" s="47"/>
    </row>
    <row r="328" spans="7:7" s="5" customFormat="1" x14ac:dyDescent="0.2">
      <c r="G328" s="47"/>
    </row>
    <row r="329" spans="7:7" s="5" customFormat="1" x14ac:dyDescent="0.2">
      <c r="G329" s="47"/>
    </row>
    <row r="330" spans="7:7" s="5" customFormat="1" x14ac:dyDescent="0.2">
      <c r="G330" s="47"/>
    </row>
    <row r="331" spans="7:7" s="5" customFormat="1" x14ac:dyDescent="0.2">
      <c r="G331" s="47"/>
    </row>
    <row r="332" spans="7:7" s="5" customFormat="1" x14ac:dyDescent="0.2">
      <c r="G332" s="47"/>
    </row>
    <row r="333" spans="7:7" s="5" customFormat="1" x14ac:dyDescent="0.2">
      <c r="G333" s="47"/>
    </row>
    <row r="334" spans="7:7" s="5" customFormat="1" x14ac:dyDescent="0.2">
      <c r="G334" s="47"/>
    </row>
    <row r="335" spans="7:7" s="5" customFormat="1" x14ac:dyDescent="0.2">
      <c r="G335" s="47"/>
    </row>
    <row r="336" spans="7:7" s="5" customFormat="1" x14ac:dyDescent="0.2">
      <c r="G336" s="47"/>
    </row>
    <row r="337" spans="7:7" s="5" customFormat="1" x14ac:dyDescent="0.2">
      <c r="G337" s="47"/>
    </row>
    <row r="338" spans="7:7" s="5" customFormat="1" x14ac:dyDescent="0.2">
      <c r="G338" s="47"/>
    </row>
    <row r="339" spans="7:7" s="5" customFormat="1" x14ac:dyDescent="0.2">
      <c r="G339" s="47"/>
    </row>
    <row r="340" spans="7:7" s="5" customFormat="1" x14ac:dyDescent="0.2">
      <c r="G340" s="47"/>
    </row>
    <row r="341" spans="7:7" s="5" customFormat="1" x14ac:dyDescent="0.2">
      <c r="G341" s="47"/>
    </row>
  </sheetData>
  <scenarios current="3" show="3">
    <scenario name="DBRevised" locked="1" count="1" user="Tony Young" comment="Created by Tony Young on 3/15/2004">
      <inputCells r="T5" val="8180.93"/>
    </scenario>
    <scenario name="DBOriginal" locked="1" count="1" user="Tony Young" comment="Created by Tony Young on 3/15/2004">
      <inputCells r="T5" val="9144.68908744898"/>
    </scenario>
    <scenario name="BBOriginal" locked="1" count="12" user="Tony Young" comment="Created by Tony Young on 3/15/2004">
      <inputCells r="H14" val="18071.5682596992"/>
      <inputCells r="I14" val="13450.9851854932"/>
      <inputCells r="J14" val="13782.1633562677"/>
      <inputCells r="K14" val="18842.8435790385"/>
      <inputCells r="L14" val="14654.2910619052"/>
      <inputCells r="M14" val="14254.5386949271"/>
      <inputCells r="N14" val="18276.7850836919"/>
      <inputCells r="O14" val="14214.3556780318"/>
      <inputCells r="P14" val="14516.0570705705"/>
      <inputCells r="Q14" val="18601.101525639"/>
      <inputCells r="R14" val="12569.833793975"/>
      <inputCells r="S14" val="18193.2653387296"/>
    </scenario>
    <scenario name="BBRevised" locked="1" count="12" user="Tony Young" comment="Created by Tony Young on 3/15/2004">
      <inputCells r="H14" val="13722.57"/>
      <inputCells r="I14" val="10213.95"/>
      <inputCells r="J14" val="10465.43"/>
      <inputCells r="K14" val="14308.23"/>
      <inputCells r="L14" val="11127.67"/>
      <inputCells r="M14" val="10824.12"/>
      <inputCells r="N14" val="13878.4"/>
      <inputCells r="O14" val="10793.61"/>
      <inputCells r="P14" val="11022.71"/>
      <inputCells r="Q14" val="14124.67"/>
      <inputCells r="R14" val="9544.85"/>
      <inputCells r="S14" val="13814.98"/>
    </scenario>
  </scenarios>
  <mergeCells count="1">
    <mergeCell ref="U1:AF1"/>
  </mergeCells>
  <phoneticPr fontId="0" type="noConversion"/>
  <printOptions horizontalCentered="1"/>
  <pageMargins left="0.5" right="0.5" top="0.5" bottom="0.5" header="0.5" footer="0.5"/>
  <pageSetup scale="25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32"/>
  <sheetViews>
    <sheetView showGridLines="0" zoomScaleNormal="85" zoomScalePageLayoutView="85" workbookViewId="0">
      <pane xSplit="7" ySplit="2" topLeftCell="H18" activePane="bottomRight" state="frozen"/>
      <selection pane="topRight" activeCell="H1" sqref="H1"/>
      <selection pane="bottomLeft" activeCell="A3" sqref="A3"/>
      <selection pane="bottomRight" activeCell="C47" sqref="C47"/>
    </sheetView>
  </sheetViews>
  <sheetFormatPr defaultColWidth="9.140625" defaultRowHeight="12.75" outlineLevelRow="1" x14ac:dyDescent="0.2"/>
  <cols>
    <col min="1" max="1" width="4.42578125" style="5" customWidth="1"/>
    <col min="2" max="2" width="5.7109375" style="18" customWidth="1"/>
    <col min="3" max="3" width="24.42578125" style="85" customWidth="1"/>
    <col min="4" max="4" width="4.28515625" style="85" customWidth="1"/>
    <col min="5" max="5" width="11.7109375" style="6" customWidth="1"/>
    <col min="6" max="6" width="8.7109375" style="10" customWidth="1"/>
    <col min="7" max="7" width="5.42578125" style="45" customWidth="1"/>
    <col min="8" max="8" width="9.85546875" style="6" bestFit="1" customWidth="1"/>
    <col min="9" max="19" width="10.7109375" style="6" customWidth="1"/>
    <col min="20" max="20" width="7.7109375" style="12" customWidth="1"/>
    <col min="21" max="32" width="11.7109375" style="6" customWidth="1"/>
    <col min="33" max="33" width="2.7109375" style="5" customWidth="1"/>
    <col min="34" max="16384" width="9.140625" style="5"/>
  </cols>
  <sheetData>
    <row r="1" spans="1:32" s="4" customFormat="1" ht="17.100000000000001" customHeight="1" x14ac:dyDescent="0.2">
      <c r="B1" s="84" t="str">
        <f>Gameplan!B1</f>
        <v>Example Dental</v>
      </c>
      <c r="C1" s="85"/>
      <c r="D1" s="85"/>
      <c r="E1" s="24"/>
      <c r="F1" s="25"/>
      <c r="G1" s="51"/>
      <c r="H1" s="57">
        <f t="shared" ref="H1:S1" si="0">VLOOKUP(H2,WeeksTbl,3,FALSE)</f>
        <v>2</v>
      </c>
      <c r="I1" s="57">
        <f t="shared" si="0"/>
        <v>2</v>
      </c>
      <c r="J1" s="57">
        <f t="shared" si="0"/>
        <v>3</v>
      </c>
      <c r="K1" s="57">
        <f t="shared" si="0"/>
        <v>2</v>
      </c>
      <c r="L1" s="57">
        <f t="shared" si="0"/>
        <v>2</v>
      </c>
      <c r="M1" s="57">
        <f t="shared" si="0"/>
        <v>2</v>
      </c>
      <c r="N1" s="57">
        <f t="shared" si="0"/>
        <v>2</v>
      </c>
      <c r="O1" s="57">
        <f t="shared" si="0"/>
        <v>2</v>
      </c>
      <c r="P1" s="57">
        <f t="shared" si="0"/>
        <v>3</v>
      </c>
      <c r="Q1" s="57">
        <f t="shared" si="0"/>
        <v>2</v>
      </c>
      <c r="R1" s="57">
        <f t="shared" si="0"/>
        <v>2</v>
      </c>
      <c r="S1" s="57">
        <f t="shared" si="0"/>
        <v>2</v>
      </c>
      <c r="T1" s="11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</row>
    <row r="2" spans="1:32" s="4" customFormat="1" ht="18" customHeight="1" x14ac:dyDescent="0.2">
      <c r="B2" s="84">
        <f>Gameplan!B2</f>
        <v>2018</v>
      </c>
      <c r="C2" s="85"/>
      <c r="D2" s="85"/>
      <c r="E2" s="24" t="s">
        <v>1</v>
      </c>
      <c r="F2" s="25"/>
      <c r="G2" s="51"/>
      <c r="H2" s="23">
        <f>January</f>
        <v>43101</v>
      </c>
      <c r="I2" s="23">
        <f>February</f>
        <v>43132</v>
      </c>
      <c r="J2" s="23">
        <f>March</f>
        <v>43160</v>
      </c>
      <c r="K2" s="23">
        <f>April</f>
        <v>43191</v>
      </c>
      <c r="L2" s="23">
        <f>May</f>
        <v>43221</v>
      </c>
      <c r="M2" s="23">
        <f>June</f>
        <v>43252</v>
      </c>
      <c r="N2" s="23">
        <f>July</f>
        <v>43282</v>
      </c>
      <c r="O2" s="23">
        <f>August</f>
        <v>43313</v>
      </c>
      <c r="P2" s="23">
        <f>September</f>
        <v>43344</v>
      </c>
      <c r="Q2" s="23">
        <f>October</f>
        <v>43374</v>
      </c>
      <c r="R2" s="23">
        <f>November</f>
        <v>43405</v>
      </c>
      <c r="S2" s="23">
        <f>December</f>
        <v>43435</v>
      </c>
      <c r="T2" s="11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x14ac:dyDescent="0.2">
      <c r="G3" s="51"/>
      <c r="H3" s="76" t="str">
        <f t="shared" ref="H3:S3" si="1">IF(H2&lt;=CurrentMonth,"Yes","No")</f>
        <v>No</v>
      </c>
      <c r="I3" s="76" t="str">
        <f t="shared" si="1"/>
        <v>No</v>
      </c>
      <c r="J3" s="76" t="str">
        <f t="shared" si="1"/>
        <v>No</v>
      </c>
      <c r="K3" s="76" t="str">
        <f t="shared" si="1"/>
        <v>No</v>
      </c>
      <c r="L3" s="76" t="str">
        <f t="shared" si="1"/>
        <v>No</v>
      </c>
      <c r="M3" s="76" t="str">
        <f t="shared" si="1"/>
        <v>No</v>
      </c>
      <c r="N3" s="76" t="str">
        <f t="shared" si="1"/>
        <v>No</v>
      </c>
      <c r="O3" s="76" t="str">
        <f t="shared" si="1"/>
        <v>No</v>
      </c>
      <c r="P3" s="76" t="str">
        <f t="shared" si="1"/>
        <v>No</v>
      </c>
      <c r="Q3" s="76" t="str">
        <f t="shared" si="1"/>
        <v>No</v>
      </c>
      <c r="R3" s="76" t="str">
        <f t="shared" si="1"/>
        <v>No</v>
      </c>
      <c r="S3" s="76" t="str">
        <f t="shared" si="1"/>
        <v>No</v>
      </c>
    </row>
    <row r="4" spans="1:32" s="1" customFormat="1" ht="15" x14ac:dyDescent="0.25">
      <c r="B4" s="80" t="s">
        <v>28</v>
      </c>
      <c r="C4" s="18"/>
      <c r="D4" s="18"/>
      <c r="E4" s="6">
        <f>SUM(H4:S4)</f>
        <v>0</v>
      </c>
      <c r="F4" s="10">
        <f>IF(E$4=0,,E4/E$4)</f>
        <v>0</v>
      </c>
      <c r="G4" s="79"/>
      <c r="H4" s="113">
        <v>0</v>
      </c>
      <c r="I4" s="113">
        <v>0</v>
      </c>
      <c r="J4" s="113">
        <v>0</v>
      </c>
      <c r="K4" s="113">
        <v>0</v>
      </c>
      <c r="L4" s="113">
        <v>0</v>
      </c>
      <c r="M4" s="113">
        <v>0</v>
      </c>
      <c r="N4" s="113">
        <v>0</v>
      </c>
      <c r="O4" s="113">
        <v>0</v>
      </c>
      <c r="P4" s="113">
        <v>0</v>
      </c>
      <c r="Q4" s="113">
        <v>0</v>
      </c>
      <c r="R4" s="113">
        <v>0</v>
      </c>
      <c r="S4" s="113">
        <v>0</v>
      </c>
      <c r="T4" s="12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s="27" customFormat="1" ht="15" x14ac:dyDescent="0.25">
      <c r="B5" s="80" t="s">
        <v>29</v>
      </c>
      <c r="C5" s="86"/>
      <c r="D5" s="86"/>
      <c r="E5" s="6">
        <f>SUM(H5:S5)</f>
        <v>0</v>
      </c>
      <c r="F5" s="10">
        <f>IF(E$4=0,,E5/E$4)</f>
        <v>0</v>
      </c>
      <c r="G5" s="46"/>
      <c r="H5" s="113">
        <v>0</v>
      </c>
      <c r="I5" s="113">
        <v>0</v>
      </c>
      <c r="J5" s="113">
        <v>0</v>
      </c>
      <c r="K5" s="113">
        <v>0</v>
      </c>
      <c r="L5" s="113">
        <v>0</v>
      </c>
      <c r="M5" s="113">
        <v>0</v>
      </c>
      <c r="N5" s="113">
        <v>0</v>
      </c>
      <c r="O5" s="113">
        <v>0</v>
      </c>
      <c r="P5" s="113">
        <v>0</v>
      </c>
      <c r="Q5" s="113">
        <v>0</v>
      </c>
      <c r="R5" s="113">
        <v>0</v>
      </c>
      <c r="S5" s="113">
        <v>0</v>
      </c>
      <c r="T5" s="5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</row>
    <row r="6" spans="1:32" s="27" customFormat="1" ht="15" x14ac:dyDescent="0.25">
      <c r="B6" s="80" t="s">
        <v>66</v>
      </c>
      <c r="C6" s="86"/>
      <c r="D6" s="86"/>
      <c r="E6" s="6">
        <f>SUM(H6:S6)</f>
        <v>0</v>
      </c>
      <c r="F6" s="29"/>
      <c r="G6" s="46"/>
      <c r="H6" s="113">
        <v>0</v>
      </c>
      <c r="I6" s="113">
        <v>0</v>
      </c>
      <c r="J6" s="113">
        <v>0</v>
      </c>
      <c r="K6" s="113">
        <v>0</v>
      </c>
      <c r="L6" s="113">
        <v>0</v>
      </c>
      <c r="M6" s="113">
        <v>0</v>
      </c>
      <c r="N6" s="113">
        <v>0</v>
      </c>
      <c r="O6" s="113">
        <v>0</v>
      </c>
      <c r="P6" s="113">
        <v>0</v>
      </c>
      <c r="Q6" s="113">
        <v>0</v>
      </c>
      <c r="R6" s="113">
        <v>0</v>
      </c>
      <c r="S6" s="113">
        <v>0</v>
      </c>
      <c r="T6" s="82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</row>
    <row r="7" spans="1:32" s="27" customFormat="1" ht="15" x14ac:dyDescent="0.25">
      <c r="B7" s="80"/>
      <c r="C7" s="86"/>
      <c r="D7" s="86"/>
      <c r="E7" s="28"/>
      <c r="F7" s="29"/>
      <c r="G7" s="46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82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</row>
    <row r="8" spans="1:32" s="27" customFormat="1" ht="15" x14ac:dyDescent="0.25">
      <c r="A8" s="87" t="s">
        <v>30</v>
      </c>
      <c r="B8" s="99"/>
      <c r="C8" s="96"/>
      <c r="D8" s="96"/>
      <c r="E8" s="103">
        <f>SUM(H8:S8)</f>
        <v>0</v>
      </c>
      <c r="F8" s="97"/>
      <c r="G8" s="98"/>
      <c r="H8" s="115">
        <f>SUBTOTAL(9,H4:H6)</f>
        <v>0</v>
      </c>
      <c r="I8" s="115">
        <f t="shared" ref="I8:S8" si="2">SUBTOTAL(9,I4:I6)</f>
        <v>0</v>
      </c>
      <c r="J8" s="115">
        <f t="shared" si="2"/>
        <v>0</v>
      </c>
      <c r="K8" s="115">
        <f t="shared" si="2"/>
        <v>0</v>
      </c>
      <c r="L8" s="115">
        <f t="shared" si="2"/>
        <v>0</v>
      </c>
      <c r="M8" s="115">
        <f t="shared" si="2"/>
        <v>0</v>
      </c>
      <c r="N8" s="115">
        <f t="shared" si="2"/>
        <v>0</v>
      </c>
      <c r="O8" s="115">
        <f t="shared" si="2"/>
        <v>0</v>
      </c>
      <c r="P8" s="115">
        <f t="shared" si="2"/>
        <v>0</v>
      </c>
      <c r="Q8" s="115">
        <f t="shared" si="2"/>
        <v>0</v>
      </c>
      <c r="R8" s="115">
        <f t="shared" si="2"/>
        <v>0</v>
      </c>
      <c r="S8" s="115">
        <f t="shared" si="2"/>
        <v>0</v>
      </c>
      <c r="T8" s="82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</row>
    <row r="9" spans="1:32" s="27" customFormat="1" ht="15" x14ac:dyDescent="0.25">
      <c r="B9" s="80"/>
      <c r="C9" s="86"/>
      <c r="D9" s="86"/>
      <c r="E9" s="28"/>
      <c r="F9" s="29"/>
      <c r="G9" s="46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44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</row>
    <row r="10" spans="1:32" s="27" customFormat="1" ht="15" x14ac:dyDescent="0.25">
      <c r="B10" s="80"/>
      <c r="C10" s="86"/>
      <c r="D10" s="86"/>
      <c r="E10" s="28"/>
      <c r="F10" s="29"/>
      <c r="G10" s="46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44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</row>
    <row r="11" spans="1:32" s="27" customFormat="1" ht="15" x14ac:dyDescent="0.25">
      <c r="C11" s="80" t="s">
        <v>31</v>
      </c>
      <c r="D11" s="86"/>
      <c r="E11" s="6">
        <f>SUM(H11:S11)</f>
        <v>0</v>
      </c>
      <c r="F11" s="10">
        <f>IF(E$8=0,,E11/E$8)</f>
        <v>0</v>
      </c>
      <c r="G11" s="46"/>
      <c r="H11" s="113">
        <v>0</v>
      </c>
      <c r="I11" s="113">
        <v>0</v>
      </c>
      <c r="J11" s="113">
        <v>0</v>
      </c>
      <c r="K11" s="113">
        <v>0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  <c r="T11" s="44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</row>
    <row r="12" spans="1:32" s="3" customFormat="1" ht="15" x14ac:dyDescent="0.25">
      <c r="C12" s="81" t="s">
        <v>32</v>
      </c>
      <c r="D12" s="118"/>
      <c r="E12" s="6">
        <f>SUM(H12:S12)</f>
        <v>0</v>
      </c>
      <c r="F12" s="10">
        <f>IF(E$8=0,,E12/E$8)</f>
        <v>0</v>
      </c>
      <c r="G12" s="79"/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13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</row>
    <row r="13" spans="1:32" s="3" customFormat="1" ht="15" x14ac:dyDescent="0.25">
      <c r="C13" s="81"/>
      <c r="D13" s="118"/>
      <c r="E13" s="8"/>
      <c r="F13" s="21"/>
      <c r="G13" s="79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13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</row>
    <row r="14" spans="1:32" s="52" customFormat="1" ht="15" x14ac:dyDescent="0.2">
      <c r="B14" s="111" t="s">
        <v>33</v>
      </c>
      <c r="C14" s="88"/>
      <c r="D14" s="88"/>
      <c r="E14" s="6">
        <f>SUM(H14:S14)</f>
        <v>0</v>
      </c>
      <c r="F14" s="10">
        <f>IF(E$8=0,,E14/E$8)</f>
        <v>0</v>
      </c>
      <c r="G14" s="112"/>
      <c r="H14" s="8">
        <f>SUBTOTAL(9,H11:H12)</f>
        <v>0</v>
      </c>
      <c r="I14" s="8">
        <f t="shared" ref="I14:S14" si="3">SUBTOTAL(9,I11:I12)</f>
        <v>0</v>
      </c>
      <c r="J14" s="8">
        <f t="shared" si="3"/>
        <v>0</v>
      </c>
      <c r="K14" s="8">
        <f t="shared" si="3"/>
        <v>0</v>
      </c>
      <c r="L14" s="8">
        <f t="shared" si="3"/>
        <v>0</v>
      </c>
      <c r="M14" s="8">
        <f t="shared" si="3"/>
        <v>0</v>
      </c>
      <c r="N14" s="8">
        <f t="shared" si="3"/>
        <v>0</v>
      </c>
      <c r="O14" s="8">
        <f t="shared" si="3"/>
        <v>0</v>
      </c>
      <c r="P14" s="8">
        <f t="shared" si="3"/>
        <v>0</v>
      </c>
      <c r="Q14" s="8">
        <f t="shared" si="3"/>
        <v>0</v>
      </c>
      <c r="R14" s="8">
        <f t="shared" si="3"/>
        <v>0</v>
      </c>
      <c r="S14" s="8">
        <f t="shared" si="3"/>
        <v>0</v>
      </c>
      <c r="T14" s="55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</row>
    <row r="15" spans="1:32" s="27" customFormat="1" ht="15" x14ac:dyDescent="0.25">
      <c r="B15" s="80"/>
      <c r="C15" s="86"/>
      <c r="D15" s="86"/>
      <c r="E15" s="28"/>
      <c r="F15" s="29"/>
      <c r="G15" s="45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82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</row>
    <row r="16" spans="1:32" s="27" customFormat="1" ht="15" x14ac:dyDescent="0.25">
      <c r="B16" s="80" t="s">
        <v>34</v>
      </c>
      <c r="C16" s="86"/>
      <c r="D16" s="86"/>
      <c r="E16" s="6">
        <f t="shared" ref="E16:E21" si="4">SUM(H16:S16)</f>
        <v>0</v>
      </c>
      <c r="F16" s="10">
        <f>IF(E$8=0,,E16/E$8)</f>
        <v>0</v>
      </c>
      <c r="G16" s="46"/>
      <c r="H16" s="172">
        <v>0</v>
      </c>
      <c r="I16" s="172">
        <v>0</v>
      </c>
      <c r="J16" s="172">
        <v>0</v>
      </c>
      <c r="K16" s="172">
        <v>0</v>
      </c>
      <c r="L16" s="172">
        <v>0</v>
      </c>
      <c r="M16" s="172" t="s">
        <v>62</v>
      </c>
      <c r="N16" s="172" t="s">
        <v>62</v>
      </c>
      <c r="O16" s="172" t="s">
        <v>62</v>
      </c>
      <c r="P16" s="172" t="s">
        <v>62</v>
      </c>
      <c r="Q16" s="172" t="s">
        <v>62</v>
      </c>
      <c r="R16" s="172" t="s">
        <v>62</v>
      </c>
      <c r="S16" s="172" t="s">
        <v>62</v>
      </c>
      <c r="T16" s="44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</row>
    <row r="17" spans="2:32" s="120" customFormat="1" ht="15" x14ac:dyDescent="0.25">
      <c r="B17" s="81" t="s">
        <v>35</v>
      </c>
      <c r="C17" s="121"/>
      <c r="D17" s="121"/>
      <c r="E17" s="6">
        <f t="shared" si="4"/>
        <v>0</v>
      </c>
      <c r="F17" s="10">
        <f>IF(E$8=0,,E17/E$8)</f>
        <v>0</v>
      </c>
      <c r="G17" s="119"/>
      <c r="H17" s="8">
        <f>SUBTOTAL(9,H18:H20)</f>
        <v>0</v>
      </c>
      <c r="I17" s="8">
        <f t="shared" ref="I17:S17" si="5">SUBTOTAL(9,I18:I20)</f>
        <v>0</v>
      </c>
      <c r="J17" s="8">
        <f t="shared" si="5"/>
        <v>0</v>
      </c>
      <c r="K17" s="8">
        <f t="shared" si="5"/>
        <v>0</v>
      </c>
      <c r="L17" s="8">
        <f t="shared" si="5"/>
        <v>0</v>
      </c>
      <c r="M17" s="8">
        <f t="shared" si="5"/>
        <v>0</v>
      </c>
      <c r="N17" s="8">
        <f t="shared" si="5"/>
        <v>0</v>
      </c>
      <c r="O17" s="8">
        <f t="shared" si="5"/>
        <v>0</v>
      </c>
      <c r="P17" s="8">
        <f t="shared" si="5"/>
        <v>0</v>
      </c>
      <c r="Q17" s="8">
        <f t="shared" si="5"/>
        <v>0</v>
      </c>
      <c r="R17" s="8">
        <f t="shared" si="5"/>
        <v>0</v>
      </c>
      <c r="S17" s="8">
        <f t="shared" si="5"/>
        <v>0</v>
      </c>
      <c r="T17" s="123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</row>
    <row r="18" spans="2:32" s="27" customFormat="1" ht="12" outlineLevel="1" x14ac:dyDescent="0.2">
      <c r="C18" s="129" t="str">
        <f>Gameplan!C18</f>
        <v>Doctor Vehicle</v>
      </c>
      <c r="D18" s="86"/>
      <c r="E18" s="28">
        <f t="shared" si="4"/>
        <v>0</v>
      </c>
      <c r="F18" s="29"/>
      <c r="G18" s="130"/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9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</row>
    <row r="19" spans="2:32" s="27" customFormat="1" ht="12" outlineLevel="1" x14ac:dyDescent="0.2">
      <c r="C19" s="129" t="str">
        <f>Gameplan!C19</f>
        <v>Other</v>
      </c>
      <c r="D19" s="86"/>
      <c r="E19" s="28">
        <f t="shared" si="4"/>
        <v>0</v>
      </c>
      <c r="F19" s="29"/>
      <c r="G19" s="130"/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/>
      <c r="S19" s="28"/>
      <c r="T19" s="29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</row>
    <row r="20" spans="2:32" s="52" customFormat="1" ht="12" outlineLevel="1" x14ac:dyDescent="0.2">
      <c r="C20" s="129" t="str">
        <f>Gameplan!C20</f>
        <v>Other</v>
      </c>
      <c r="D20" s="88"/>
      <c r="E20" s="28">
        <f t="shared" si="4"/>
        <v>0</v>
      </c>
      <c r="F20" s="54"/>
      <c r="G20" s="130"/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/>
      <c r="S20" s="28"/>
      <c r="T20" s="54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</row>
    <row r="21" spans="2:32" s="4" customFormat="1" ht="15" x14ac:dyDescent="0.25">
      <c r="B21" s="80" t="s">
        <v>16</v>
      </c>
      <c r="C21" s="85"/>
      <c r="D21" s="85"/>
      <c r="E21" s="6">
        <f t="shared" si="4"/>
        <v>0</v>
      </c>
      <c r="F21" s="10">
        <f t="shared" ref="F21:F50" si="6">IF(E$8=0,,E21/E$8)</f>
        <v>0</v>
      </c>
      <c r="G21" s="45"/>
      <c r="H21" s="113">
        <v>0</v>
      </c>
      <c r="I21" s="113">
        <v>0</v>
      </c>
      <c r="J21" s="113">
        <v>0</v>
      </c>
      <c r="K21" s="113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  <c r="T21" s="11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</row>
    <row r="22" spans="2:32" ht="15" x14ac:dyDescent="0.25">
      <c r="B22" s="80" t="s">
        <v>36</v>
      </c>
      <c r="E22" s="6">
        <f t="shared" ref="E22:E29" si="7">SUM(H22:S22)</f>
        <v>0</v>
      </c>
      <c r="F22" s="10">
        <f t="shared" si="6"/>
        <v>0</v>
      </c>
      <c r="H22" s="113">
        <v>0</v>
      </c>
      <c r="I22" s="113">
        <v>0</v>
      </c>
      <c r="J22" s="113">
        <v>0</v>
      </c>
      <c r="K22" s="113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spans="2:32" ht="15" x14ac:dyDescent="0.25">
      <c r="B23" s="80" t="s">
        <v>37</v>
      </c>
      <c r="E23" s="6">
        <f t="shared" si="7"/>
        <v>0</v>
      </c>
      <c r="F23" s="10">
        <f t="shared" si="6"/>
        <v>0</v>
      </c>
      <c r="G23" s="46"/>
      <c r="H23" s="113">
        <v>0</v>
      </c>
      <c r="I23" s="113">
        <v>0</v>
      </c>
      <c r="J23" s="113">
        <v>0</v>
      </c>
      <c r="K23" s="113">
        <v>0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  <c r="T23" s="11"/>
    </row>
    <row r="24" spans="2:32" s="27" customFormat="1" ht="15" x14ac:dyDescent="0.25">
      <c r="B24" s="80" t="s">
        <v>17</v>
      </c>
      <c r="C24" s="86"/>
      <c r="D24" s="86"/>
      <c r="E24" s="6">
        <f t="shared" si="7"/>
        <v>0</v>
      </c>
      <c r="F24" s="10">
        <f t="shared" si="6"/>
        <v>0</v>
      </c>
      <c r="G24" s="79"/>
      <c r="H24" s="113">
        <v>0</v>
      </c>
      <c r="I24" s="113">
        <v>0</v>
      </c>
      <c r="J24" s="113">
        <v>0</v>
      </c>
      <c r="K24" s="113">
        <v>0</v>
      </c>
      <c r="L24" s="113">
        <v>0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0</v>
      </c>
      <c r="T24" s="44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</row>
    <row r="25" spans="2:32" s="27" customFormat="1" ht="15" x14ac:dyDescent="0.25">
      <c r="B25" s="80" t="s">
        <v>18</v>
      </c>
      <c r="C25" s="86"/>
      <c r="D25" s="86"/>
      <c r="E25" s="6">
        <f t="shared" si="7"/>
        <v>0</v>
      </c>
      <c r="F25" s="10">
        <f t="shared" si="6"/>
        <v>0</v>
      </c>
      <c r="G25" s="79"/>
      <c r="H25" s="113">
        <v>0</v>
      </c>
      <c r="I25" s="113">
        <v>0</v>
      </c>
      <c r="J25" s="113">
        <v>0</v>
      </c>
      <c r="K25" s="113">
        <v>0</v>
      </c>
      <c r="L25" s="113">
        <v>0</v>
      </c>
      <c r="M25" s="113">
        <v>0</v>
      </c>
      <c r="N25" s="113">
        <v>0</v>
      </c>
      <c r="O25" s="113">
        <v>0</v>
      </c>
      <c r="P25" s="113">
        <v>0</v>
      </c>
      <c r="Q25" s="113">
        <v>0</v>
      </c>
      <c r="R25" s="113">
        <v>0</v>
      </c>
      <c r="S25" s="113">
        <v>0</v>
      </c>
      <c r="T25" s="44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</row>
    <row r="26" spans="2:32" s="27" customFormat="1" ht="15" x14ac:dyDescent="0.25">
      <c r="B26" s="80" t="s">
        <v>38</v>
      </c>
      <c r="C26" s="86"/>
      <c r="D26" s="86"/>
      <c r="E26" s="6">
        <f t="shared" si="7"/>
        <v>0</v>
      </c>
      <c r="F26" s="10">
        <f t="shared" si="6"/>
        <v>0</v>
      </c>
      <c r="G26" s="79"/>
      <c r="H26" s="113">
        <v>0</v>
      </c>
      <c r="I26" s="113">
        <v>0</v>
      </c>
      <c r="J26" s="113">
        <v>0</v>
      </c>
      <c r="K26" s="113">
        <v>0</v>
      </c>
      <c r="L26" s="113">
        <v>0</v>
      </c>
      <c r="M26" s="113">
        <v>0</v>
      </c>
      <c r="N26" s="113">
        <v>0</v>
      </c>
      <c r="O26" s="113">
        <v>0</v>
      </c>
      <c r="P26" s="113">
        <v>0</v>
      </c>
      <c r="Q26" s="113">
        <v>0</v>
      </c>
      <c r="R26" s="113">
        <v>0</v>
      </c>
      <c r="S26" s="113">
        <v>0</v>
      </c>
      <c r="T26" s="44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</row>
    <row r="27" spans="2:32" s="27" customFormat="1" ht="15" x14ac:dyDescent="0.25">
      <c r="B27" s="89" t="s">
        <v>39</v>
      </c>
      <c r="C27" s="86"/>
      <c r="D27" s="86"/>
      <c r="E27" s="6">
        <f t="shared" si="7"/>
        <v>0</v>
      </c>
      <c r="F27" s="10">
        <f t="shared" si="6"/>
        <v>0</v>
      </c>
      <c r="G27" s="79"/>
      <c r="H27" s="113">
        <v>0</v>
      </c>
      <c r="I27" s="113">
        <v>0</v>
      </c>
      <c r="J27" s="113">
        <v>0</v>
      </c>
      <c r="K27" s="113">
        <v>0</v>
      </c>
      <c r="L27" s="113">
        <v>0</v>
      </c>
      <c r="M27" s="113">
        <v>0</v>
      </c>
      <c r="N27" s="113">
        <v>0</v>
      </c>
      <c r="O27" s="113">
        <v>0</v>
      </c>
      <c r="P27" s="113">
        <v>0</v>
      </c>
      <c r="Q27" s="113">
        <v>0</v>
      </c>
      <c r="R27" s="113">
        <v>0</v>
      </c>
      <c r="S27" s="113">
        <v>0</v>
      </c>
      <c r="T27" s="44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2:32" s="27" customFormat="1" ht="15" x14ac:dyDescent="0.25">
      <c r="B28" s="80" t="s">
        <v>40</v>
      </c>
      <c r="C28" s="86"/>
      <c r="D28" s="86"/>
      <c r="E28" s="6">
        <f t="shared" si="7"/>
        <v>0</v>
      </c>
      <c r="F28" s="10">
        <f t="shared" si="6"/>
        <v>0</v>
      </c>
      <c r="G28" s="79"/>
      <c r="H28" s="113">
        <v>0</v>
      </c>
      <c r="I28" s="113">
        <v>0</v>
      </c>
      <c r="J28" s="113">
        <v>0</v>
      </c>
      <c r="K28" s="113">
        <v>0</v>
      </c>
      <c r="L28" s="113">
        <v>0</v>
      </c>
      <c r="M28" s="113">
        <v>0</v>
      </c>
      <c r="N28" s="113">
        <v>0</v>
      </c>
      <c r="O28" s="113">
        <v>0</v>
      </c>
      <c r="P28" s="113">
        <v>0</v>
      </c>
      <c r="Q28" s="113">
        <v>0</v>
      </c>
      <c r="R28" s="113">
        <v>0</v>
      </c>
      <c r="S28" s="113">
        <v>0</v>
      </c>
      <c r="T28" s="44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2:32" s="120" customFormat="1" ht="15" x14ac:dyDescent="0.25">
      <c r="B29" s="81" t="s">
        <v>41</v>
      </c>
      <c r="C29" s="126"/>
      <c r="D29" s="126"/>
      <c r="E29" s="127">
        <f t="shared" si="7"/>
        <v>0</v>
      </c>
      <c r="F29" s="131">
        <f t="shared" si="6"/>
        <v>0</v>
      </c>
      <c r="G29" s="128"/>
      <c r="H29" s="8">
        <f t="shared" ref="H29:N29" si="8">SUBTOTAL(9,H30:H40)</f>
        <v>0</v>
      </c>
      <c r="I29" s="8">
        <f t="shared" si="8"/>
        <v>0</v>
      </c>
      <c r="J29" s="8">
        <f t="shared" si="8"/>
        <v>0</v>
      </c>
      <c r="K29" s="8">
        <f t="shared" si="8"/>
        <v>0</v>
      </c>
      <c r="L29" s="8">
        <f t="shared" si="8"/>
        <v>0</v>
      </c>
      <c r="M29" s="8">
        <f t="shared" si="8"/>
        <v>0</v>
      </c>
      <c r="N29" s="8">
        <f t="shared" si="8"/>
        <v>0</v>
      </c>
      <c r="O29" s="8">
        <f>SUBTOTAL(9,O30:O40)</f>
        <v>0</v>
      </c>
      <c r="P29" s="8">
        <f t="shared" ref="P29:S29" si="9">SUBTOTAL(9,P30:P40)</f>
        <v>0</v>
      </c>
      <c r="Q29" s="8">
        <f t="shared" si="9"/>
        <v>0</v>
      </c>
      <c r="R29" s="8">
        <f t="shared" si="9"/>
        <v>0</v>
      </c>
      <c r="S29" s="8">
        <f t="shared" si="9"/>
        <v>0</v>
      </c>
      <c r="T29" s="123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</row>
    <row r="30" spans="2:32" outlineLevel="1" x14ac:dyDescent="0.2">
      <c r="C30" s="143" t="str">
        <f>Gameplan!C30</f>
        <v>Owner Dr. Salary</v>
      </c>
      <c r="F30" s="10">
        <f t="shared" si="6"/>
        <v>0</v>
      </c>
      <c r="G30" s="46"/>
      <c r="H30" s="113">
        <v>0</v>
      </c>
      <c r="I30" s="113">
        <v>0</v>
      </c>
      <c r="J30" s="113">
        <v>0</v>
      </c>
      <c r="K30" s="113">
        <v>0</v>
      </c>
      <c r="L30" s="113">
        <v>0</v>
      </c>
      <c r="M30" s="113">
        <v>0</v>
      </c>
      <c r="N30" s="113">
        <v>0</v>
      </c>
      <c r="O30" s="113">
        <v>0</v>
      </c>
      <c r="P30" s="113">
        <v>0</v>
      </c>
      <c r="Q30" s="113">
        <v>0</v>
      </c>
      <c r="R30" s="113"/>
      <c r="S30" s="113"/>
      <c r="T30" s="11"/>
    </row>
    <row r="31" spans="2:32" s="27" customFormat="1" outlineLevel="1" x14ac:dyDescent="0.2">
      <c r="C31" s="143" t="str">
        <f>Gameplan!C31</f>
        <v>Other Salar</v>
      </c>
      <c r="D31" s="86"/>
      <c r="E31" s="28"/>
      <c r="F31" s="10">
        <f t="shared" si="6"/>
        <v>0</v>
      </c>
      <c r="G31" s="79"/>
      <c r="H31" s="113">
        <v>0</v>
      </c>
      <c r="I31" s="113">
        <v>0</v>
      </c>
      <c r="J31" s="113">
        <v>0</v>
      </c>
      <c r="K31" s="113">
        <v>0</v>
      </c>
      <c r="L31" s="113">
        <v>0</v>
      </c>
      <c r="M31" s="113">
        <v>0</v>
      </c>
      <c r="N31" s="113">
        <v>0</v>
      </c>
      <c r="O31" s="113">
        <v>0</v>
      </c>
      <c r="P31" s="113">
        <v>0</v>
      </c>
      <c r="Q31" s="113">
        <v>0</v>
      </c>
      <c r="R31" s="113">
        <v>0</v>
      </c>
      <c r="S31" s="113">
        <v>0</v>
      </c>
      <c r="T31" s="44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2:32" s="27" customFormat="1" outlineLevel="1" x14ac:dyDescent="0.2">
      <c r="C32" s="143" t="str">
        <f>Gameplan!C32</f>
        <v>Other Salary</v>
      </c>
      <c r="D32" s="86"/>
      <c r="E32" s="28"/>
      <c r="F32" s="10">
        <f t="shared" si="6"/>
        <v>0</v>
      </c>
      <c r="G32" s="79"/>
      <c r="H32" s="113">
        <v>0</v>
      </c>
      <c r="I32" s="113">
        <v>0</v>
      </c>
      <c r="J32" s="113">
        <v>0</v>
      </c>
      <c r="K32" s="113">
        <v>0</v>
      </c>
      <c r="L32" s="113">
        <v>0</v>
      </c>
      <c r="M32" s="113">
        <v>0</v>
      </c>
      <c r="N32" s="113">
        <v>0</v>
      </c>
      <c r="O32" s="113">
        <v>0</v>
      </c>
      <c r="P32" s="113">
        <v>0</v>
      </c>
      <c r="Q32" s="113">
        <v>0</v>
      </c>
      <c r="R32" s="113">
        <v>0</v>
      </c>
      <c r="S32" s="113">
        <v>0</v>
      </c>
      <c r="T32" s="44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2:32" s="27" customFormat="1" outlineLevel="1" x14ac:dyDescent="0.2">
      <c r="C33" s="143" t="str">
        <f>Gameplan!C33</f>
        <v>Associate Salary</v>
      </c>
      <c r="D33" s="86"/>
      <c r="E33" s="28"/>
      <c r="F33" s="10">
        <f t="shared" si="6"/>
        <v>0</v>
      </c>
      <c r="G33" s="79"/>
      <c r="H33" s="113">
        <v>0</v>
      </c>
      <c r="I33" s="113">
        <v>0</v>
      </c>
      <c r="J33" s="113">
        <v>0</v>
      </c>
      <c r="K33" s="113">
        <v>0</v>
      </c>
      <c r="L33" s="113">
        <v>0</v>
      </c>
      <c r="M33" s="113">
        <v>0</v>
      </c>
      <c r="N33" s="113">
        <v>0</v>
      </c>
      <c r="O33" s="113">
        <v>0</v>
      </c>
      <c r="P33" s="113">
        <v>0</v>
      </c>
      <c r="Q33" s="113">
        <v>0</v>
      </c>
      <c r="R33" s="113">
        <v>0</v>
      </c>
      <c r="S33" s="113">
        <v>0</v>
      </c>
      <c r="T33" s="44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2:32" s="27" customFormat="1" outlineLevel="1" x14ac:dyDescent="0.2">
      <c r="C34" s="90" t="s">
        <v>43</v>
      </c>
      <c r="D34" s="86"/>
      <c r="E34" s="28"/>
      <c r="F34" s="10">
        <f t="shared" si="6"/>
        <v>0</v>
      </c>
      <c r="G34" s="79"/>
      <c r="H34" s="113">
        <v>0</v>
      </c>
      <c r="I34" s="113">
        <v>0</v>
      </c>
      <c r="J34" s="113">
        <v>0</v>
      </c>
      <c r="K34" s="113">
        <v>0</v>
      </c>
      <c r="L34" s="113">
        <v>0</v>
      </c>
      <c r="M34" s="113">
        <v>0</v>
      </c>
      <c r="N34" s="113">
        <v>0</v>
      </c>
      <c r="O34" s="113">
        <v>0</v>
      </c>
      <c r="P34" s="113">
        <v>0</v>
      </c>
      <c r="Q34" s="113">
        <v>0</v>
      </c>
      <c r="R34" s="113">
        <v>0</v>
      </c>
      <c r="S34" s="113">
        <v>0</v>
      </c>
      <c r="T34" s="44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2:32" s="27" customFormat="1" outlineLevel="1" x14ac:dyDescent="0.2">
      <c r="C35" s="91" t="s">
        <v>44</v>
      </c>
      <c r="D35" s="86"/>
      <c r="E35" s="28"/>
      <c r="F35" s="10">
        <f t="shared" si="6"/>
        <v>0</v>
      </c>
      <c r="G35" s="79"/>
      <c r="H35" s="113">
        <v>0</v>
      </c>
      <c r="I35" s="113">
        <v>0</v>
      </c>
      <c r="J35" s="113">
        <v>0</v>
      </c>
      <c r="K35" s="113">
        <v>0</v>
      </c>
      <c r="L35" s="113">
        <v>0</v>
      </c>
      <c r="M35" s="113">
        <v>0</v>
      </c>
      <c r="N35" s="113">
        <v>0</v>
      </c>
      <c r="O35" s="113">
        <v>0</v>
      </c>
      <c r="P35" s="113">
        <v>0</v>
      </c>
      <c r="Q35" s="113">
        <v>0</v>
      </c>
      <c r="R35" s="113">
        <v>0</v>
      </c>
      <c r="S35" s="113">
        <v>0</v>
      </c>
      <c r="T35" s="44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2:32" s="52" customFormat="1" outlineLevel="1" x14ac:dyDescent="0.2">
      <c r="C36" s="91" t="s">
        <v>45</v>
      </c>
      <c r="D36" s="88"/>
      <c r="E36" s="53"/>
      <c r="F36" s="10">
        <f t="shared" si="6"/>
        <v>0</v>
      </c>
      <c r="G36" s="79"/>
      <c r="H36" s="113">
        <v>0</v>
      </c>
      <c r="I36" s="113">
        <v>0</v>
      </c>
      <c r="J36" s="113">
        <v>0</v>
      </c>
      <c r="K36" s="113">
        <v>0</v>
      </c>
      <c r="L36" s="113">
        <v>0</v>
      </c>
      <c r="M36" s="113">
        <v>0</v>
      </c>
      <c r="N36" s="113">
        <v>0</v>
      </c>
      <c r="O36" s="113">
        <v>0</v>
      </c>
      <c r="P36" s="113">
        <v>0</v>
      </c>
      <c r="Q36" s="113">
        <v>0</v>
      </c>
      <c r="R36" s="113">
        <v>0</v>
      </c>
      <c r="S36" s="113">
        <v>0</v>
      </c>
      <c r="T36" s="8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</row>
    <row r="37" spans="2:32" s="4" customFormat="1" outlineLevel="1" x14ac:dyDescent="0.2">
      <c r="C37" s="91" t="s">
        <v>46</v>
      </c>
      <c r="D37" s="85"/>
      <c r="E37" s="9"/>
      <c r="F37" s="10">
        <f t="shared" si="6"/>
        <v>0</v>
      </c>
      <c r="G37" s="45"/>
      <c r="H37" s="113">
        <v>0</v>
      </c>
      <c r="I37" s="113">
        <v>0</v>
      </c>
      <c r="J37" s="113">
        <v>0</v>
      </c>
      <c r="K37" s="113">
        <v>0</v>
      </c>
      <c r="L37" s="113">
        <v>0</v>
      </c>
      <c r="M37" s="113">
        <v>0</v>
      </c>
      <c r="N37" s="113">
        <v>0</v>
      </c>
      <c r="O37" s="113">
        <v>0</v>
      </c>
      <c r="P37" s="113">
        <v>0</v>
      </c>
      <c r="Q37" s="113">
        <v>0</v>
      </c>
      <c r="R37" s="113">
        <v>0</v>
      </c>
      <c r="S37" s="113">
        <v>0</v>
      </c>
      <c r="T37" s="11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</row>
    <row r="38" spans="2:32" outlineLevel="1" x14ac:dyDescent="0.2">
      <c r="C38" s="91" t="s">
        <v>47</v>
      </c>
      <c r="F38" s="10">
        <f t="shared" si="6"/>
        <v>0</v>
      </c>
      <c r="H38" s="113">
        <v>0</v>
      </c>
      <c r="I38" s="113">
        <v>0</v>
      </c>
      <c r="J38" s="113">
        <v>0</v>
      </c>
      <c r="K38" s="113">
        <v>0</v>
      </c>
      <c r="L38" s="113">
        <v>0</v>
      </c>
      <c r="M38" s="113">
        <v>0</v>
      </c>
      <c r="N38" s="113">
        <v>0</v>
      </c>
      <c r="O38" s="113">
        <v>0</v>
      </c>
      <c r="P38" s="113">
        <v>0</v>
      </c>
      <c r="Q38" s="113">
        <v>0</v>
      </c>
      <c r="R38" s="113">
        <v>0</v>
      </c>
      <c r="S38" s="113">
        <v>0</v>
      </c>
    </row>
    <row r="39" spans="2:32" s="4" customFormat="1" outlineLevel="1" x14ac:dyDescent="0.2">
      <c r="C39" s="91" t="s">
        <v>14</v>
      </c>
      <c r="D39" s="85"/>
      <c r="E39" s="9"/>
      <c r="F39" s="10">
        <f t="shared" si="6"/>
        <v>0</v>
      </c>
      <c r="G39" s="46"/>
      <c r="H39" s="113">
        <v>0</v>
      </c>
      <c r="I39" s="113">
        <v>0</v>
      </c>
      <c r="J39" s="113">
        <v>0</v>
      </c>
      <c r="K39" s="113">
        <v>0</v>
      </c>
      <c r="L39" s="113">
        <v>0</v>
      </c>
      <c r="M39" s="113">
        <v>0</v>
      </c>
      <c r="N39" s="113">
        <v>0</v>
      </c>
      <c r="O39" s="113">
        <v>0</v>
      </c>
      <c r="P39" s="113">
        <v>0</v>
      </c>
      <c r="Q39" s="113">
        <v>0</v>
      </c>
      <c r="R39" s="113">
        <v>0</v>
      </c>
      <c r="S39" s="113">
        <v>0</v>
      </c>
      <c r="T39" s="11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</row>
    <row r="40" spans="2:32" outlineLevel="1" x14ac:dyDescent="0.2">
      <c r="C40" s="91" t="s">
        <v>48</v>
      </c>
      <c r="F40" s="10">
        <f t="shared" si="6"/>
        <v>0</v>
      </c>
      <c r="G40" s="46"/>
      <c r="H40" s="113">
        <v>0</v>
      </c>
      <c r="I40" s="113">
        <v>0</v>
      </c>
      <c r="J40" s="113">
        <v>0</v>
      </c>
      <c r="K40" s="113">
        <v>0</v>
      </c>
      <c r="L40" s="113">
        <v>0</v>
      </c>
      <c r="M40" s="113">
        <v>0</v>
      </c>
      <c r="N40" s="113">
        <v>0</v>
      </c>
      <c r="O40" s="113">
        <v>0</v>
      </c>
      <c r="P40" s="113">
        <v>0</v>
      </c>
      <c r="Q40" s="113">
        <v>0</v>
      </c>
      <c r="R40" s="113">
        <v>0</v>
      </c>
      <c r="S40" s="113">
        <v>0</v>
      </c>
    </row>
    <row r="41" spans="2:32" ht="15" x14ac:dyDescent="0.25">
      <c r="B41" s="80" t="s">
        <v>49</v>
      </c>
      <c r="E41" s="6">
        <f t="shared" ref="E41:E50" si="10">SUM(H41:S41)</f>
        <v>0</v>
      </c>
      <c r="F41" s="10">
        <f t="shared" si="6"/>
        <v>0</v>
      </c>
      <c r="G41" s="46"/>
      <c r="H41" s="113">
        <v>0</v>
      </c>
      <c r="I41" s="113">
        <v>0</v>
      </c>
      <c r="J41" s="113">
        <v>0</v>
      </c>
      <c r="K41" s="113">
        <v>0</v>
      </c>
      <c r="L41" s="113">
        <v>0</v>
      </c>
      <c r="M41" s="113">
        <v>0</v>
      </c>
      <c r="N41" s="113">
        <v>0</v>
      </c>
      <c r="O41" s="113">
        <v>0</v>
      </c>
      <c r="P41" s="113">
        <v>0</v>
      </c>
      <c r="Q41" s="113">
        <v>0</v>
      </c>
      <c r="R41" s="113">
        <v>0</v>
      </c>
      <c r="S41" s="113">
        <v>0</v>
      </c>
      <c r="T41" s="43"/>
    </row>
    <row r="42" spans="2:32" ht="15" x14ac:dyDescent="0.25">
      <c r="B42" s="80" t="s">
        <v>50</v>
      </c>
      <c r="C42" s="92"/>
      <c r="D42" s="92"/>
      <c r="E42" s="6">
        <f t="shared" si="10"/>
        <v>0</v>
      </c>
      <c r="F42" s="10">
        <f t="shared" si="6"/>
        <v>0</v>
      </c>
      <c r="G42" s="46"/>
      <c r="H42" s="113">
        <v>0</v>
      </c>
      <c r="I42" s="113">
        <v>0</v>
      </c>
      <c r="J42" s="113">
        <v>0</v>
      </c>
      <c r="K42" s="113">
        <v>0</v>
      </c>
      <c r="L42" s="113">
        <v>0</v>
      </c>
      <c r="M42" s="113">
        <v>0</v>
      </c>
      <c r="N42" s="113">
        <v>0</v>
      </c>
      <c r="O42" s="113">
        <v>0</v>
      </c>
      <c r="P42" s="113">
        <v>0</v>
      </c>
      <c r="Q42" s="113">
        <v>0</v>
      </c>
      <c r="R42" s="113">
        <v>0</v>
      </c>
      <c r="S42" s="113">
        <v>0</v>
      </c>
      <c r="T42" s="43"/>
    </row>
    <row r="43" spans="2:32" ht="15" x14ac:dyDescent="0.25">
      <c r="B43" s="80" t="s">
        <v>15</v>
      </c>
      <c r="C43" s="92"/>
      <c r="D43" s="92"/>
      <c r="E43" s="6">
        <f t="shared" si="10"/>
        <v>0</v>
      </c>
      <c r="F43" s="10">
        <f t="shared" si="6"/>
        <v>0</v>
      </c>
      <c r="G43" s="46"/>
      <c r="H43" s="113">
        <v>0</v>
      </c>
      <c r="I43" s="113">
        <v>0</v>
      </c>
      <c r="J43" s="113">
        <v>0</v>
      </c>
      <c r="K43" s="113">
        <v>0</v>
      </c>
      <c r="L43" s="113">
        <v>0</v>
      </c>
      <c r="M43" s="113">
        <v>0</v>
      </c>
      <c r="N43" s="113">
        <v>0</v>
      </c>
      <c r="O43" s="113">
        <v>0</v>
      </c>
      <c r="P43" s="113">
        <v>0</v>
      </c>
      <c r="Q43" s="113">
        <v>0</v>
      </c>
      <c r="R43" s="113">
        <v>0</v>
      </c>
      <c r="S43" s="113">
        <v>0</v>
      </c>
      <c r="T43" s="43"/>
    </row>
    <row r="44" spans="2:32" ht="12" customHeight="1" x14ac:dyDescent="0.25">
      <c r="B44" s="80" t="s">
        <v>51</v>
      </c>
      <c r="C44" s="92"/>
      <c r="D44" s="92"/>
      <c r="E44" s="6">
        <f t="shared" si="10"/>
        <v>0</v>
      </c>
      <c r="F44" s="10">
        <f t="shared" si="6"/>
        <v>0</v>
      </c>
      <c r="G44" s="46"/>
      <c r="H44" s="113">
        <v>0</v>
      </c>
      <c r="I44" s="113">
        <v>0</v>
      </c>
      <c r="J44" s="113">
        <v>0</v>
      </c>
      <c r="K44" s="113">
        <v>0</v>
      </c>
      <c r="L44" s="113">
        <v>0</v>
      </c>
      <c r="M44" s="113">
        <v>0</v>
      </c>
      <c r="N44" s="113">
        <v>0</v>
      </c>
      <c r="O44" s="113">
        <v>0</v>
      </c>
      <c r="P44" s="113">
        <v>0</v>
      </c>
      <c r="Q44" s="113">
        <v>0</v>
      </c>
      <c r="R44" s="113">
        <v>0</v>
      </c>
      <c r="S44" s="113">
        <v>0</v>
      </c>
      <c r="T44" s="43"/>
    </row>
    <row r="45" spans="2:32" s="3" customFormat="1" ht="15" x14ac:dyDescent="0.25">
      <c r="B45" s="80" t="s">
        <v>52</v>
      </c>
      <c r="C45" s="85"/>
      <c r="D45" s="93"/>
      <c r="E45" s="6">
        <f t="shared" si="10"/>
        <v>0</v>
      </c>
      <c r="F45" s="10">
        <f t="shared" si="6"/>
        <v>0</v>
      </c>
      <c r="G45" s="46"/>
      <c r="H45" s="113">
        <v>0</v>
      </c>
      <c r="I45" s="113">
        <v>0</v>
      </c>
      <c r="J45" s="113">
        <v>0</v>
      </c>
      <c r="K45" s="113">
        <v>0</v>
      </c>
      <c r="L45" s="113">
        <v>0</v>
      </c>
      <c r="M45" s="113">
        <v>0</v>
      </c>
      <c r="N45" s="113">
        <v>0</v>
      </c>
      <c r="O45" s="113">
        <v>0</v>
      </c>
      <c r="P45" s="113">
        <v>0</v>
      </c>
      <c r="Q45" s="113">
        <v>0</v>
      </c>
      <c r="R45" s="113">
        <v>0</v>
      </c>
      <c r="S45" s="113">
        <v>0</v>
      </c>
      <c r="T45" s="13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</row>
    <row r="46" spans="2:32" s="2" customFormat="1" ht="15" x14ac:dyDescent="0.25">
      <c r="B46" s="80" t="s">
        <v>53</v>
      </c>
      <c r="C46" s="85"/>
      <c r="D46" s="85"/>
      <c r="E46" s="6">
        <f t="shared" si="10"/>
        <v>0</v>
      </c>
      <c r="F46" s="10">
        <f t="shared" si="6"/>
        <v>0</v>
      </c>
      <c r="G46" s="45"/>
      <c r="H46" s="113">
        <v>0</v>
      </c>
      <c r="I46" s="113">
        <v>0</v>
      </c>
      <c r="J46" s="113">
        <v>0</v>
      </c>
      <c r="K46" s="113">
        <v>0</v>
      </c>
      <c r="L46" s="113">
        <v>0</v>
      </c>
      <c r="M46" s="113">
        <v>0</v>
      </c>
      <c r="N46" s="113">
        <v>0</v>
      </c>
      <c r="O46" s="113">
        <v>0</v>
      </c>
      <c r="P46" s="113">
        <v>0</v>
      </c>
      <c r="Q46" s="113">
        <v>0</v>
      </c>
      <c r="R46" s="113">
        <v>0</v>
      </c>
      <c r="S46" s="113">
        <v>0</v>
      </c>
      <c r="T46" s="11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</row>
    <row r="47" spans="2:32" ht="15" x14ac:dyDescent="0.25">
      <c r="B47" s="80" t="s">
        <v>54</v>
      </c>
      <c r="E47" s="6">
        <f t="shared" si="10"/>
        <v>0</v>
      </c>
      <c r="F47" s="10">
        <f t="shared" si="6"/>
        <v>0</v>
      </c>
      <c r="G47" s="46"/>
      <c r="H47" s="113">
        <v>0</v>
      </c>
      <c r="I47" s="113">
        <v>0</v>
      </c>
      <c r="J47" s="113">
        <v>0</v>
      </c>
      <c r="K47" s="113">
        <v>0</v>
      </c>
      <c r="L47" s="113">
        <v>0</v>
      </c>
      <c r="M47" s="113">
        <v>0</v>
      </c>
      <c r="N47" s="113">
        <v>0</v>
      </c>
      <c r="O47" s="113">
        <v>0</v>
      </c>
      <c r="P47" s="113">
        <v>0</v>
      </c>
      <c r="Q47" s="113">
        <v>0</v>
      </c>
      <c r="R47" s="113">
        <v>0</v>
      </c>
      <c r="S47" s="113">
        <v>0</v>
      </c>
    </row>
    <row r="48" spans="2:32" ht="15" x14ac:dyDescent="0.25">
      <c r="B48" s="80" t="s">
        <v>55</v>
      </c>
      <c r="E48" s="6">
        <f t="shared" si="10"/>
        <v>0</v>
      </c>
      <c r="F48" s="10">
        <f t="shared" si="6"/>
        <v>0</v>
      </c>
      <c r="G48" s="46"/>
      <c r="H48" s="113">
        <v>0</v>
      </c>
      <c r="I48" s="113">
        <v>0</v>
      </c>
      <c r="J48" s="113">
        <v>0</v>
      </c>
      <c r="K48" s="113">
        <v>0</v>
      </c>
      <c r="L48" s="113">
        <v>0</v>
      </c>
      <c r="M48" s="113">
        <v>0</v>
      </c>
      <c r="N48" s="113">
        <v>0</v>
      </c>
      <c r="O48" s="113">
        <v>0</v>
      </c>
      <c r="P48" s="113">
        <v>0</v>
      </c>
      <c r="Q48" s="113">
        <v>0</v>
      </c>
      <c r="R48" s="113">
        <v>0</v>
      </c>
      <c r="S48" s="113">
        <v>0</v>
      </c>
    </row>
    <row r="49" spans="1:33" ht="15" x14ac:dyDescent="0.25">
      <c r="B49" s="80" t="s">
        <v>56</v>
      </c>
      <c r="E49" s="6">
        <f t="shared" si="10"/>
        <v>0</v>
      </c>
      <c r="F49" s="10">
        <f t="shared" si="6"/>
        <v>0</v>
      </c>
      <c r="G49" s="46"/>
      <c r="H49" s="113">
        <v>0</v>
      </c>
      <c r="I49" s="113">
        <v>0</v>
      </c>
      <c r="J49" s="113">
        <v>0</v>
      </c>
      <c r="K49" s="113">
        <v>0</v>
      </c>
      <c r="L49" s="113">
        <v>0</v>
      </c>
      <c r="M49" s="113">
        <v>0</v>
      </c>
      <c r="N49" s="113">
        <v>0</v>
      </c>
      <c r="O49" s="113">
        <v>0</v>
      </c>
      <c r="P49" s="113">
        <v>0</v>
      </c>
      <c r="Q49" s="113">
        <v>0</v>
      </c>
      <c r="R49" s="113">
        <v>0</v>
      </c>
      <c r="S49" s="113">
        <v>0</v>
      </c>
      <c r="T49" s="43"/>
    </row>
    <row r="50" spans="1:33" s="3" customFormat="1" ht="16.5" x14ac:dyDescent="0.35">
      <c r="B50" s="81" t="s">
        <v>57</v>
      </c>
      <c r="C50" s="93"/>
      <c r="D50" s="93"/>
      <c r="E50" s="6">
        <f t="shared" si="10"/>
        <v>0</v>
      </c>
      <c r="F50" s="10">
        <f t="shared" si="6"/>
        <v>0</v>
      </c>
      <c r="G50" s="124"/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13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</row>
    <row r="51" spans="1:33" ht="15" x14ac:dyDescent="0.25">
      <c r="B51" s="80"/>
      <c r="G51" s="79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43"/>
    </row>
    <row r="52" spans="1:33" s="107" customFormat="1" ht="15" x14ac:dyDescent="0.25">
      <c r="A52" s="100" t="s">
        <v>60</v>
      </c>
      <c r="B52" s="101"/>
      <c r="C52" s="102"/>
      <c r="D52" s="102"/>
      <c r="E52" s="103">
        <f>SUM(H52:S52)</f>
        <v>0</v>
      </c>
      <c r="F52" s="104">
        <f>IF(E$8=0,,E52/E$8)</f>
        <v>0</v>
      </c>
      <c r="G52" s="105"/>
      <c r="H52" s="125">
        <f>SUBTOTAL(9,H16:H50)</f>
        <v>0</v>
      </c>
      <c r="I52" s="125">
        <f t="shared" ref="I52:S52" si="11">SUBTOTAL(9,I16:I50)</f>
        <v>0</v>
      </c>
      <c r="J52" s="125">
        <f t="shared" si="11"/>
        <v>0</v>
      </c>
      <c r="K52" s="125">
        <f t="shared" si="11"/>
        <v>0</v>
      </c>
      <c r="L52" s="125">
        <f t="shared" si="11"/>
        <v>0</v>
      </c>
      <c r="M52" s="125">
        <f t="shared" si="11"/>
        <v>0</v>
      </c>
      <c r="N52" s="125">
        <f t="shared" si="11"/>
        <v>0</v>
      </c>
      <c r="O52" s="125">
        <f t="shared" si="11"/>
        <v>0</v>
      </c>
      <c r="P52" s="125">
        <f t="shared" si="11"/>
        <v>0</v>
      </c>
      <c r="Q52" s="125">
        <f t="shared" si="11"/>
        <v>0</v>
      </c>
      <c r="R52" s="125">
        <f t="shared" si="11"/>
        <v>0</v>
      </c>
      <c r="S52" s="125">
        <f t="shared" si="11"/>
        <v>0</v>
      </c>
      <c r="T52" s="106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</row>
    <row r="53" spans="1:33" ht="15" x14ac:dyDescent="0.25">
      <c r="B53" s="80"/>
      <c r="C53" s="92"/>
      <c r="D53" s="92"/>
      <c r="E53" s="31"/>
      <c r="G53" s="78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43"/>
    </row>
    <row r="54" spans="1:33" ht="15" x14ac:dyDescent="0.25">
      <c r="B54" s="80" t="s">
        <v>61</v>
      </c>
      <c r="E54" s="6">
        <f>SUM(H54:S54)</f>
        <v>0</v>
      </c>
      <c r="F54" s="10">
        <f t="shared" ref="F54" si="12">IF(E$8=0,,E54/E$8)</f>
        <v>0</v>
      </c>
      <c r="G54" s="78"/>
      <c r="H54" s="113">
        <f>H8-H14-H52</f>
        <v>0</v>
      </c>
      <c r="I54" s="113">
        <f t="shared" ref="I54:S54" si="13">I8-I14-I52</f>
        <v>0</v>
      </c>
      <c r="J54" s="113">
        <f t="shared" si="13"/>
        <v>0</v>
      </c>
      <c r="K54" s="113">
        <f t="shared" si="13"/>
        <v>0</v>
      </c>
      <c r="L54" s="113">
        <f t="shared" si="13"/>
        <v>0</v>
      </c>
      <c r="M54" s="113">
        <f t="shared" si="13"/>
        <v>0</v>
      </c>
      <c r="N54" s="113">
        <f t="shared" si="13"/>
        <v>0</v>
      </c>
      <c r="O54" s="113">
        <f t="shared" si="13"/>
        <v>0</v>
      </c>
      <c r="P54" s="113">
        <f t="shared" si="13"/>
        <v>0</v>
      </c>
      <c r="Q54" s="113">
        <f t="shared" si="13"/>
        <v>0</v>
      </c>
      <c r="R54" s="113">
        <f t="shared" si="13"/>
        <v>0</v>
      </c>
      <c r="S54" s="113">
        <f t="shared" si="13"/>
        <v>0</v>
      </c>
      <c r="T54" s="43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3"/>
    </row>
    <row r="55" spans="1:33" s="2" customFormat="1" ht="15" x14ac:dyDescent="0.25">
      <c r="B55" s="80"/>
      <c r="C55" s="85"/>
      <c r="D55" s="85"/>
      <c r="E55" s="9"/>
      <c r="F55" s="17"/>
      <c r="G55" s="45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</row>
    <row r="56" spans="1:33" s="2" customFormat="1" ht="15" x14ac:dyDescent="0.25">
      <c r="B56" s="80" t="s">
        <v>59</v>
      </c>
      <c r="C56" s="85"/>
      <c r="D56" s="85"/>
      <c r="E56" s="6">
        <f t="shared" ref="E56:E57" si="14">SUM(H56:S56)</f>
        <v>0</v>
      </c>
      <c r="F56" s="10">
        <f t="shared" ref="F56:F57" si="15">IF(E$8=0,,E56/E$8)</f>
        <v>0</v>
      </c>
      <c r="G56" s="45"/>
      <c r="H56" s="113">
        <v>0</v>
      </c>
      <c r="I56" s="113">
        <v>0</v>
      </c>
      <c r="J56" s="113">
        <v>0</v>
      </c>
      <c r="K56" s="113">
        <v>0</v>
      </c>
      <c r="L56" s="113">
        <v>0</v>
      </c>
      <c r="M56" s="113">
        <v>0</v>
      </c>
      <c r="N56" s="113">
        <v>0</v>
      </c>
      <c r="O56" s="113">
        <v>0</v>
      </c>
      <c r="P56" s="113">
        <v>0</v>
      </c>
      <c r="Q56" s="113">
        <v>0</v>
      </c>
      <c r="R56" s="113">
        <v>0</v>
      </c>
      <c r="S56" s="113">
        <v>0</v>
      </c>
      <c r="T56" s="11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</row>
    <row r="57" spans="1:33" ht="15" x14ac:dyDescent="0.25">
      <c r="B57" s="80" t="s">
        <v>20</v>
      </c>
      <c r="E57" s="6">
        <f t="shared" si="14"/>
        <v>0</v>
      </c>
      <c r="F57" s="10">
        <f t="shared" si="15"/>
        <v>0</v>
      </c>
      <c r="H57" s="113">
        <v>0</v>
      </c>
      <c r="I57" s="113">
        <v>0</v>
      </c>
      <c r="J57" s="113">
        <v>0</v>
      </c>
      <c r="K57" s="113">
        <v>0</v>
      </c>
      <c r="L57" s="113">
        <v>0</v>
      </c>
      <c r="M57" s="113">
        <v>0</v>
      </c>
      <c r="N57" s="113">
        <v>0</v>
      </c>
      <c r="O57" s="113">
        <v>0</v>
      </c>
      <c r="P57" s="113">
        <v>0</v>
      </c>
      <c r="Q57" s="113">
        <v>0</v>
      </c>
      <c r="R57" s="113">
        <v>0</v>
      </c>
      <c r="S57" s="113">
        <v>0</v>
      </c>
    </row>
    <row r="58" spans="1:33" ht="15" x14ac:dyDescent="0.25">
      <c r="B58" s="80"/>
      <c r="C58" s="92"/>
      <c r="D58" s="92"/>
      <c r="E58" s="31"/>
      <c r="G58" s="79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43"/>
    </row>
    <row r="59" spans="1:33" s="107" customFormat="1" ht="15" x14ac:dyDescent="0.25">
      <c r="A59" s="108" t="s">
        <v>58</v>
      </c>
      <c r="B59" s="101"/>
      <c r="C59" s="109"/>
      <c r="D59" s="109"/>
      <c r="E59" s="103">
        <f>SUM(H59:S59)</f>
        <v>0</v>
      </c>
      <c r="F59" s="104">
        <f>IF(E$8=0,,E59/E$8)</f>
        <v>0</v>
      </c>
      <c r="G59" s="110"/>
      <c r="H59" s="115">
        <f>H54-H57+H56</f>
        <v>0</v>
      </c>
      <c r="I59" s="115">
        <f t="shared" ref="I59:S59" si="16">I54-I57+I56</f>
        <v>0</v>
      </c>
      <c r="J59" s="115">
        <f t="shared" si="16"/>
        <v>0</v>
      </c>
      <c r="K59" s="115">
        <f t="shared" si="16"/>
        <v>0</v>
      </c>
      <c r="L59" s="115">
        <f t="shared" si="16"/>
        <v>0</v>
      </c>
      <c r="M59" s="115">
        <f t="shared" si="16"/>
        <v>0</v>
      </c>
      <c r="N59" s="115">
        <f t="shared" si="16"/>
        <v>0</v>
      </c>
      <c r="O59" s="115">
        <f t="shared" si="16"/>
        <v>0</v>
      </c>
      <c r="P59" s="115">
        <f t="shared" si="16"/>
        <v>0</v>
      </c>
      <c r="Q59" s="115">
        <f t="shared" si="16"/>
        <v>0</v>
      </c>
      <c r="R59" s="115">
        <f t="shared" si="16"/>
        <v>0</v>
      </c>
      <c r="S59" s="115">
        <f t="shared" si="16"/>
        <v>0</v>
      </c>
      <c r="T59" s="106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</row>
    <row r="60" spans="1:33" x14ac:dyDescent="0.2">
      <c r="G60" s="59"/>
      <c r="K60" s="113"/>
      <c r="L60" s="113"/>
    </row>
    <row r="61" spans="1:33" s="1" customFormat="1" x14ac:dyDescent="0.2">
      <c r="B61" s="18"/>
      <c r="C61" s="85"/>
      <c r="D61" s="85"/>
      <c r="E61" s="6"/>
      <c r="F61" s="10"/>
      <c r="G61" s="48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12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</row>
    <row r="62" spans="1:33" s="1" customFormat="1" x14ac:dyDescent="0.2">
      <c r="B62" s="18"/>
      <c r="C62" s="85"/>
      <c r="D62" s="85"/>
      <c r="E62" s="6"/>
      <c r="F62" s="10"/>
      <c r="G62" s="48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12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</row>
    <row r="63" spans="1:33" s="1" customFormat="1" x14ac:dyDescent="0.2">
      <c r="B63" s="18"/>
      <c r="C63" s="85"/>
      <c r="D63" s="85"/>
      <c r="E63" s="6"/>
      <c r="F63" s="10"/>
      <c r="G63" s="48"/>
      <c r="H63" s="6"/>
      <c r="I63" s="6"/>
      <c r="J63" s="6"/>
      <c r="K63" s="113"/>
      <c r="L63" s="113"/>
      <c r="M63" s="6"/>
      <c r="N63" s="6"/>
      <c r="O63" s="6"/>
      <c r="P63" s="6"/>
      <c r="Q63" s="6"/>
      <c r="R63" s="6"/>
      <c r="S63" s="6"/>
      <c r="T63" s="12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</row>
    <row r="64" spans="1:33" s="1" customFormat="1" x14ac:dyDescent="0.2">
      <c r="B64" s="18"/>
      <c r="C64" s="84" t="s">
        <v>64</v>
      </c>
      <c r="D64" s="85"/>
      <c r="E64" s="174" t="e">
        <f>(E59+E30+E18)/E8</f>
        <v>#DIV/0!</v>
      </c>
      <c r="F64" s="173" t="s">
        <v>63</v>
      </c>
      <c r="G64" s="48"/>
      <c r="H64" s="174" t="e">
        <f>(H59+H30+H18)/H8</f>
        <v>#DIV/0!</v>
      </c>
      <c r="I64" s="174" t="e">
        <f t="shared" ref="I64:S64" si="17">(I59+I30+I18)/I8</f>
        <v>#DIV/0!</v>
      </c>
      <c r="J64" s="174" t="e">
        <f t="shared" si="17"/>
        <v>#DIV/0!</v>
      </c>
      <c r="K64" s="174" t="e">
        <f t="shared" si="17"/>
        <v>#DIV/0!</v>
      </c>
      <c r="L64" s="174" t="e">
        <f t="shared" si="17"/>
        <v>#DIV/0!</v>
      </c>
      <c r="M64" s="174" t="e">
        <f t="shared" si="17"/>
        <v>#DIV/0!</v>
      </c>
      <c r="N64" s="174" t="e">
        <f t="shared" si="17"/>
        <v>#DIV/0!</v>
      </c>
      <c r="O64" s="174" t="e">
        <f t="shared" si="17"/>
        <v>#DIV/0!</v>
      </c>
      <c r="P64" s="174" t="e">
        <f t="shared" si="17"/>
        <v>#DIV/0!</v>
      </c>
      <c r="Q64" s="174" t="e">
        <f t="shared" si="17"/>
        <v>#DIV/0!</v>
      </c>
      <c r="R64" s="174" t="e">
        <f t="shared" si="17"/>
        <v>#DIV/0!</v>
      </c>
      <c r="S64" s="174" t="e">
        <f t="shared" si="17"/>
        <v>#DIV/0!</v>
      </c>
      <c r="T64" s="12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</row>
    <row r="65" spans="2:32" x14ac:dyDescent="0.2">
      <c r="C65" s="94"/>
      <c r="D65" s="94"/>
      <c r="G65" s="4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</row>
    <row r="66" spans="2:32" x14ac:dyDescent="0.2">
      <c r="G66" s="48"/>
    </row>
    <row r="67" spans="2:32" x14ac:dyDescent="0.2">
      <c r="G67" s="48"/>
    </row>
    <row r="68" spans="2:32" x14ac:dyDescent="0.2">
      <c r="G68" s="48"/>
    </row>
    <row r="69" spans="2:32" x14ac:dyDescent="0.2">
      <c r="C69" s="94"/>
      <c r="D69" s="94"/>
      <c r="G69" s="46"/>
    </row>
    <row r="70" spans="2:32" x14ac:dyDescent="0.2">
      <c r="C70" s="94"/>
      <c r="D70" s="94"/>
      <c r="G70" s="46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</row>
    <row r="71" spans="2:32" x14ac:dyDescent="0.2">
      <c r="G71" s="47"/>
    </row>
    <row r="72" spans="2:32" x14ac:dyDescent="0.2">
      <c r="B72" s="5"/>
      <c r="G72" s="47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</row>
    <row r="73" spans="2:32" x14ac:dyDescent="0.2">
      <c r="B73" s="5"/>
      <c r="G73" s="47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</row>
    <row r="74" spans="2:32" x14ac:dyDescent="0.2">
      <c r="B74" s="5"/>
      <c r="C74" s="94"/>
      <c r="D74" s="94"/>
      <c r="G74" s="47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</row>
    <row r="75" spans="2:32" x14ac:dyDescent="0.2">
      <c r="B75" s="5"/>
      <c r="C75" s="94"/>
      <c r="D75" s="94"/>
      <c r="G75" s="47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</row>
    <row r="76" spans="2:32" x14ac:dyDescent="0.2">
      <c r="B76" s="5"/>
      <c r="G76" s="47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</row>
    <row r="77" spans="2:32" x14ac:dyDescent="0.2">
      <c r="B77" s="5"/>
      <c r="G77" s="47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</row>
    <row r="78" spans="2:32" x14ac:dyDescent="0.2">
      <c r="B78" s="5"/>
      <c r="G78" s="47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</row>
    <row r="79" spans="2:32" x14ac:dyDescent="0.2">
      <c r="B79" s="5"/>
      <c r="G79" s="47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</row>
    <row r="80" spans="2:32" x14ac:dyDescent="0.2">
      <c r="B80" s="5"/>
      <c r="G80" s="47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</row>
    <row r="81" spans="2:32" x14ac:dyDescent="0.2">
      <c r="B81" s="5"/>
      <c r="G81" s="47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</row>
    <row r="82" spans="2:32" x14ac:dyDescent="0.2">
      <c r="B82" s="5"/>
      <c r="G82" s="47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</row>
    <row r="83" spans="2:32" x14ac:dyDescent="0.2">
      <c r="B83" s="5"/>
      <c r="G83" s="47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</row>
    <row r="84" spans="2:32" x14ac:dyDescent="0.2">
      <c r="B84" s="5"/>
      <c r="G84" s="47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</row>
    <row r="85" spans="2:32" x14ac:dyDescent="0.2">
      <c r="B85" s="5"/>
      <c r="G85" s="47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</row>
    <row r="86" spans="2:32" x14ac:dyDescent="0.2">
      <c r="B86" s="5"/>
      <c r="G86" s="47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</row>
    <row r="87" spans="2:32" x14ac:dyDescent="0.2">
      <c r="B87" s="5"/>
      <c r="G87" s="47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</row>
    <row r="88" spans="2:32" x14ac:dyDescent="0.2">
      <c r="B88" s="5"/>
      <c r="C88" s="5"/>
      <c r="D88" s="5"/>
      <c r="E88" s="5"/>
      <c r="F88" s="5"/>
      <c r="G88" s="47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</row>
    <row r="89" spans="2:32" x14ac:dyDescent="0.2">
      <c r="B89" s="5"/>
      <c r="C89" s="5"/>
      <c r="D89" s="5"/>
      <c r="E89" s="5"/>
      <c r="F89" s="5"/>
      <c r="G89" s="47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</row>
    <row r="90" spans="2:32" x14ac:dyDescent="0.2">
      <c r="B90" s="5"/>
      <c r="C90" s="5"/>
      <c r="D90" s="5"/>
      <c r="E90" s="5"/>
      <c r="F90" s="5"/>
      <c r="G90" s="47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</row>
    <row r="91" spans="2:32" x14ac:dyDescent="0.2">
      <c r="B91" s="5"/>
      <c r="C91" s="5"/>
      <c r="D91" s="5"/>
      <c r="E91" s="5"/>
      <c r="F91" s="5"/>
      <c r="G91" s="47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</row>
    <row r="92" spans="2:32" x14ac:dyDescent="0.2">
      <c r="B92" s="5"/>
      <c r="C92" s="5"/>
      <c r="D92" s="5"/>
      <c r="E92" s="5"/>
      <c r="F92" s="5"/>
      <c r="G92" s="47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</row>
    <row r="93" spans="2:32" x14ac:dyDescent="0.2">
      <c r="B93" s="5"/>
      <c r="C93" s="5"/>
      <c r="D93" s="5"/>
      <c r="E93" s="5"/>
      <c r="F93" s="5"/>
      <c r="G93" s="47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</row>
    <row r="94" spans="2:32" x14ac:dyDescent="0.2">
      <c r="B94" s="5"/>
      <c r="C94" s="5"/>
      <c r="D94" s="5"/>
      <c r="E94" s="5"/>
      <c r="F94" s="5"/>
      <c r="G94" s="47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</row>
    <row r="95" spans="2:32" x14ac:dyDescent="0.2">
      <c r="B95" s="5"/>
      <c r="C95" s="5"/>
      <c r="D95" s="5"/>
      <c r="E95" s="5"/>
      <c r="F95" s="5"/>
      <c r="G95" s="47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</row>
    <row r="96" spans="2:32" x14ac:dyDescent="0.2">
      <c r="B96" s="5"/>
      <c r="C96" s="5"/>
      <c r="D96" s="5"/>
      <c r="E96" s="5"/>
      <c r="F96" s="5"/>
      <c r="G96" s="47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</row>
    <row r="97" spans="2:32" x14ac:dyDescent="0.2">
      <c r="B97" s="5"/>
      <c r="C97" s="5"/>
      <c r="D97" s="5"/>
      <c r="E97" s="5"/>
      <c r="F97" s="5"/>
      <c r="G97" s="47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</row>
    <row r="98" spans="2:32" x14ac:dyDescent="0.2">
      <c r="B98" s="5"/>
      <c r="C98" s="5"/>
      <c r="D98" s="5"/>
      <c r="E98" s="5"/>
      <c r="F98" s="5"/>
      <c r="G98" s="47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</row>
    <row r="99" spans="2:32" x14ac:dyDescent="0.2">
      <c r="B99" s="5"/>
      <c r="C99" s="5"/>
      <c r="D99" s="5"/>
      <c r="E99" s="5"/>
      <c r="F99" s="5"/>
      <c r="G99" s="47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</row>
    <row r="100" spans="2:32" x14ac:dyDescent="0.2">
      <c r="B100" s="5"/>
      <c r="C100" s="5"/>
      <c r="D100" s="5"/>
      <c r="E100" s="5"/>
      <c r="F100" s="5"/>
      <c r="G100" s="47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</row>
    <row r="101" spans="2:32" x14ac:dyDescent="0.2">
      <c r="B101" s="5"/>
      <c r="C101" s="5"/>
      <c r="D101" s="5"/>
      <c r="E101" s="5"/>
      <c r="F101" s="5"/>
      <c r="G101" s="47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</row>
    <row r="102" spans="2:32" x14ac:dyDescent="0.2">
      <c r="B102" s="5"/>
      <c r="C102" s="5"/>
      <c r="D102" s="5"/>
      <c r="E102" s="5"/>
      <c r="F102" s="5"/>
      <c r="G102" s="47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</row>
    <row r="103" spans="2:32" x14ac:dyDescent="0.2">
      <c r="B103" s="5"/>
      <c r="C103" s="5"/>
      <c r="D103" s="5"/>
      <c r="E103" s="5"/>
      <c r="F103" s="5"/>
      <c r="G103" s="47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</row>
    <row r="104" spans="2:32" x14ac:dyDescent="0.2">
      <c r="B104" s="5"/>
      <c r="C104" s="5"/>
      <c r="D104" s="5"/>
      <c r="E104" s="5"/>
      <c r="F104" s="5"/>
      <c r="G104" s="47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</row>
    <row r="105" spans="2:32" x14ac:dyDescent="0.2">
      <c r="B105" s="5"/>
      <c r="C105" s="5"/>
      <c r="D105" s="5"/>
      <c r="E105" s="5"/>
      <c r="F105" s="5"/>
      <c r="G105" s="47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</row>
    <row r="106" spans="2:32" x14ac:dyDescent="0.2">
      <c r="B106" s="5"/>
      <c r="C106" s="5"/>
      <c r="D106" s="5"/>
      <c r="E106" s="5"/>
      <c r="F106" s="5"/>
      <c r="G106" s="47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</row>
    <row r="107" spans="2:32" x14ac:dyDescent="0.2">
      <c r="B107" s="5"/>
      <c r="C107" s="5"/>
      <c r="D107" s="5"/>
      <c r="E107" s="5"/>
      <c r="F107" s="5"/>
      <c r="G107" s="47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</row>
    <row r="108" spans="2:32" x14ac:dyDescent="0.2">
      <c r="B108" s="5"/>
      <c r="C108" s="5"/>
      <c r="D108" s="5"/>
      <c r="E108" s="5"/>
      <c r="F108" s="5"/>
      <c r="G108" s="47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</row>
    <row r="109" spans="2:32" x14ac:dyDescent="0.2">
      <c r="B109" s="5"/>
      <c r="C109" s="5"/>
      <c r="D109" s="5"/>
      <c r="E109" s="5"/>
      <c r="F109" s="5"/>
      <c r="G109" s="47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</row>
    <row r="110" spans="2:32" x14ac:dyDescent="0.2">
      <c r="B110" s="5"/>
      <c r="C110" s="5"/>
      <c r="D110" s="5"/>
      <c r="E110" s="5"/>
      <c r="F110" s="5"/>
      <c r="G110" s="47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</row>
    <row r="111" spans="2:32" x14ac:dyDescent="0.2">
      <c r="B111" s="5"/>
      <c r="C111" s="5"/>
      <c r="D111" s="5"/>
      <c r="E111" s="5"/>
      <c r="F111" s="5"/>
      <c r="G111" s="47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</row>
    <row r="112" spans="2:32" x14ac:dyDescent="0.2">
      <c r="B112" s="5"/>
      <c r="C112" s="5"/>
      <c r="D112" s="5"/>
      <c r="E112" s="5"/>
      <c r="F112" s="5"/>
      <c r="G112" s="47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</row>
    <row r="113" spans="2:32" x14ac:dyDescent="0.2">
      <c r="B113" s="5"/>
      <c r="C113" s="5"/>
      <c r="D113" s="5"/>
      <c r="E113" s="5"/>
      <c r="F113" s="5"/>
      <c r="G113" s="47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</row>
    <row r="114" spans="2:32" x14ac:dyDescent="0.2">
      <c r="B114" s="5"/>
      <c r="C114" s="5"/>
      <c r="D114" s="5"/>
      <c r="E114" s="5"/>
      <c r="F114" s="5"/>
      <c r="G114" s="47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</row>
    <row r="115" spans="2:32" x14ac:dyDescent="0.2">
      <c r="B115" s="5"/>
      <c r="C115" s="5"/>
      <c r="D115" s="5"/>
      <c r="E115" s="5"/>
      <c r="F115" s="5"/>
      <c r="G115" s="47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</row>
    <row r="116" spans="2:32" x14ac:dyDescent="0.2">
      <c r="B116" s="5"/>
      <c r="C116" s="5"/>
      <c r="D116" s="5"/>
      <c r="E116" s="5"/>
      <c r="F116" s="5"/>
      <c r="G116" s="47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</row>
    <row r="117" spans="2:32" x14ac:dyDescent="0.2">
      <c r="B117" s="5"/>
      <c r="C117" s="5"/>
      <c r="D117" s="5"/>
      <c r="E117" s="5"/>
      <c r="F117" s="5"/>
      <c r="G117" s="47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</row>
    <row r="118" spans="2:32" x14ac:dyDescent="0.2">
      <c r="B118" s="5"/>
      <c r="C118" s="5"/>
      <c r="D118" s="5"/>
      <c r="E118" s="5"/>
      <c r="F118" s="5"/>
      <c r="G118" s="47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</row>
    <row r="119" spans="2:32" x14ac:dyDescent="0.2">
      <c r="B119" s="5"/>
      <c r="C119" s="5"/>
      <c r="D119" s="5"/>
      <c r="E119" s="5"/>
      <c r="F119" s="5"/>
      <c r="G119" s="47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</row>
    <row r="120" spans="2:32" x14ac:dyDescent="0.2">
      <c r="B120" s="5"/>
      <c r="C120" s="5"/>
      <c r="D120" s="5"/>
      <c r="E120" s="5"/>
      <c r="F120" s="5"/>
      <c r="G120" s="47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</row>
    <row r="121" spans="2:32" x14ac:dyDescent="0.2">
      <c r="B121" s="5"/>
      <c r="C121" s="5"/>
      <c r="D121" s="5"/>
      <c r="E121" s="5"/>
      <c r="F121" s="5"/>
      <c r="G121" s="47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</row>
    <row r="122" spans="2:32" x14ac:dyDescent="0.2">
      <c r="B122" s="5"/>
      <c r="C122" s="5"/>
      <c r="D122" s="5"/>
      <c r="E122" s="5"/>
      <c r="F122" s="5"/>
      <c r="G122" s="47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</row>
    <row r="123" spans="2:32" x14ac:dyDescent="0.2">
      <c r="B123" s="5"/>
      <c r="C123" s="5"/>
      <c r="D123" s="5"/>
      <c r="E123" s="5"/>
      <c r="F123" s="5"/>
      <c r="G123" s="47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</row>
    <row r="124" spans="2:32" x14ac:dyDescent="0.2">
      <c r="B124" s="5"/>
      <c r="C124" s="5"/>
      <c r="D124" s="5"/>
      <c r="E124" s="5"/>
      <c r="F124" s="5"/>
      <c r="G124" s="47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</row>
    <row r="125" spans="2:32" x14ac:dyDescent="0.2">
      <c r="B125" s="5"/>
      <c r="C125" s="5"/>
      <c r="D125" s="5"/>
      <c r="E125" s="5"/>
      <c r="F125" s="5"/>
      <c r="G125" s="47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</row>
    <row r="126" spans="2:32" x14ac:dyDescent="0.2">
      <c r="B126" s="5"/>
      <c r="C126" s="5"/>
      <c r="D126" s="5"/>
      <c r="E126" s="5"/>
      <c r="F126" s="5"/>
      <c r="G126" s="47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</row>
    <row r="127" spans="2:32" x14ac:dyDescent="0.2">
      <c r="B127" s="5"/>
      <c r="C127" s="5"/>
      <c r="D127" s="5"/>
      <c r="E127" s="5"/>
      <c r="F127" s="5"/>
      <c r="G127" s="47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</row>
    <row r="128" spans="2:32" x14ac:dyDescent="0.2">
      <c r="B128" s="5"/>
      <c r="C128" s="5"/>
      <c r="D128" s="5"/>
      <c r="E128" s="5"/>
      <c r="F128" s="5"/>
      <c r="G128" s="47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</row>
    <row r="129" spans="2:32" x14ac:dyDescent="0.2">
      <c r="B129" s="5"/>
      <c r="C129" s="5"/>
      <c r="D129" s="5"/>
      <c r="E129" s="5"/>
      <c r="F129" s="5"/>
      <c r="G129" s="47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</row>
    <row r="130" spans="2:32" x14ac:dyDescent="0.2">
      <c r="B130" s="5"/>
      <c r="C130" s="5"/>
      <c r="D130" s="5"/>
      <c r="E130" s="5"/>
      <c r="F130" s="5"/>
      <c r="G130" s="49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</row>
    <row r="131" spans="2:32" x14ac:dyDescent="0.2">
      <c r="B131" s="5"/>
      <c r="C131" s="5"/>
      <c r="D131" s="5"/>
      <c r="E131" s="5"/>
      <c r="F131" s="5"/>
      <c r="G131" s="47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</row>
    <row r="132" spans="2:32" x14ac:dyDescent="0.2">
      <c r="B132" s="5"/>
      <c r="C132" s="5"/>
      <c r="D132" s="5"/>
      <c r="E132" s="5"/>
      <c r="F132" s="5"/>
      <c r="G132" s="47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</row>
    <row r="133" spans="2:32" x14ac:dyDescent="0.2">
      <c r="B133" s="5"/>
      <c r="C133" s="5"/>
      <c r="D133" s="5"/>
      <c r="E133" s="5"/>
      <c r="F133" s="5"/>
      <c r="G133" s="47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</row>
    <row r="134" spans="2:32" x14ac:dyDescent="0.2">
      <c r="B134" s="5"/>
      <c r="C134" s="5"/>
      <c r="D134" s="5"/>
      <c r="E134" s="5"/>
      <c r="F134" s="5"/>
      <c r="G134" s="47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</row>
    <row r="135" spans="2:32" x14ac:dyDescent="0.2">
      <c r="B135" s="5"/>
      <c r="C135" s="5"/>
      <c r="D135" s="5"/>
      <c r="E135" s="5"/>
      <c r="F135" s="5"/>
      <c r="G135" s="47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</row>
    <row r="136" spans="2:32" x14ac:dyDescent="0.2">
      <c r="B136" s="5"/>
      <c r="C136" s="5"/>
      <c r="D136" s="5"/>
      <c r="E136" s="5"/>
      <c r="F136" s="5"/>
      <c r="G136" s="47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</row>
    <row r="137" spans="2:32" x14ac:dyDescent="0.2">
      <c r="B137" s="5"/>
      <c r="C137" s="5"/>
      <c r="D137" s="5"/>
      <c r="E137" s="5"/>
      <c r="F137" s="5"/>
      <c r="G137" s="47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</row>
    <row r="138" spans="2:32" x14ac:dyDescent="0.2">
      <c r="B138" s="5"/>
      <c r="C138" s="5"/>
      <c r="D138" s="5"/>
      <c r="E138" s="5"/>
      <c r="F138" s="5"/>
      <c r="G138" s="47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</row>
    <row r="139" spans="2:32" x14ac:dyDescent="0.2">
      <c r="B139" s="5"/>
      <c r="C139" s="5"/>
      <c r="D139" s="5"/>
      <c r="E139" s="5"/>
      <c r="F139" s="5"/>
      <c r="G139" s="47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</row>
    <row r="140" spans="2:32" x14ac:dyDescent="0.2">
      <c r="B140" s="5"/>
      <c r="C140" s="5"/>
      <c r="D140" s="5"/>
      <c r="E140" s="5"/>
      <c r="F140" s="5"/>
      <c r="G140" s="47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</row>
    <row r="141" spans="2:32" x14ac:dyDescent="0.2">
      <c r="B141" s="5"/>
      <c r="C141" s="5"/>
      <c r="D141" s="5"/>
      <c r="E141" s="5"/>
      <c r="F141" s="5"/>
      <c r="G141" s="47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</row>
    <row r="142" spans="2:32" x14ac:dyDescent="0.2">
      <c r="B142" s="5"/>
      <c r="C142" s="5"/>
      <c r="D142" s="5"/>
      <c r="E142" s="5"/>
      <c r="F142" s="5"/>
      <c r="G142" s="47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</row>
    <row r="143" spans="2:32" x14ac:dyDescent="0.2">
      <c r="B143" s="5"/>
      <c r="C143" s="5"/>
      <c r="D143" s="5"/>
      <c r="E143" s="5"/>
      <c r="F143" s="5"/>
      <c r="G143" s="47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</row>
    <row r="144" spans="2:32" x14ac:dyDescent="0.2">
      <c r="B144" s="5"/>
      <c r="C144" s="5"/>
      <c r="D144" s="5"/>
      <c r="E144" s="5"/>
      <c r="F144" s="5"/>
      <c r="G144" s="47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</row>
    <row r="145" spans="2:32" x14ac:dyDescent="0.2">
      <c r="B145" s="5"/>
      <c r="C145" s="5"/>
      <c r="D145" s="5"/>
      <c r="E145" s="5"/>
      <c r="F145" s="5"/>
      <c r="G145" s="47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</row>
    <row r="146" spans="2:32" x14ac:dyDescent="0.2">
      <c r="B146" s="5"/>
      <c r="C146" s="5"/>
      <c r="D146" s="5"/>
      <c r="E146" s="5"/>
      <c r="F146" s="5"/>
      <c r="G146" s="47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</row>
    <row r="147" spans="2:32" x14ac:dyDescent="0.2">
      <c r="B147" s="5"/>
      <c r="C147" s="5"/>
      <c r="D147" s="5"/>
      <c r="E147" s="5"/>
      <c r="F147" s="5"/>
      <c r="G147" s="47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</row>
    <row r="148" spans="2:32" x14ac:dyDescent="0.2">
      <c r="B148" s="5"/>
      <c r="C148" s="5"/>
      <c r="D148" s="5"/>
      <c r="E148" s="5"/>
      <c r="F148" s="5"/>
      <c r="G148" s="47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</row>
    <row r="149" spans="2:32" x14ac:dyDescent="0.2">
      <c r="B149" s="5"/>
      <c r="C149" s="5"/>
      <c r="D149" s="5"/>
      <c r="E149" s="5"/>
      <c r="F149" s="5"/>
      <c r="G149" s="47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</row>
    <row r="150" spans="2:32" x14ac:dyDescent="0.2">
      <c r="B150" s="5"/>
      <c r="C150" s="5"/>
      <c r="D150" s="5"/>
      <c r="E150" s="5"/>
      <c r="F150" s="5"/>
      <c r="G150" s="47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</row>
    <row r="151" spans="2:32" x14ac:dyDescent="0.2">
      <c r="B151" s="5"/>
      <c r="C151" s="5"/>
      <c r="D151" s="5"/>
      <c r="E151" s="5"/>
      <c r="F151" s="5"/>
      <c r="G151" s="47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</row>
    <row r="152" spans="2:32" x14ac:dyDescent="0.2">
      <c r="B152" s="5"/>
      <c r="C152" s="5"/>
      <c r="D152" s="5"/>
      <c r="E152" s="5"/>
      <c r="F152" s="5"/>
      <c r="G152" s="47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</row>
    <row r="153" spans="2:32" x14ac:dyDescent="0.2">
      <c r="B153" s="5"/>
      <c r="C153" s="5"/>
      <c r="D153" s="5"/>
      <c r="E153" s="5"/>
      <c r="F153" s="5"/>
      <c r="G153" s="47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</row>
    <row r="154" spans="2:32" x14ac:dyDescent="0.2">
      <c r="B154" s="5"/>
      <c r="C154" s="5"/>
      <c r="D154" s="5"/>
      <c r="E154" s="5"/>
      <c r="F154" s="5"/>
      <c r="G154" s="47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</row>
    <row r="155" spans="2:32" x14ac:dyDescent="0.2">
      <c r="B155" s="5"/>
      <c r="C155" s="5"/>
      <c r="D155" s="5"/>
      <c r="E155" s="5"/>
      <c r="F155" s="5"/>
      <c r="G155" s="47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</row>
    <row r="156" spans="2:32" x14ac:dyDescent="0.2">
      <c r="B156" s="5"/>
      <c r="C156" s="5"/>
      <c r="D156" s="5"/>
      <c r="E156" s="5"/>
      <c r="F156" s="5"/>
      <c r="G156" s="47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</row>
    <row r="157" spans="2:32" x14ac:dyDescent="0.2">
      <c r="B157" s="5"/>
      <c r="C157" s="5"/>
      <c r="D157" s="5"/>
      <c r="E157" s="5"/>
      <c r="F157" s="5"/>
      <c r="G157" s="47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</row>
    <row r="158" spans="2:32" x14ac:dyDescent="0.2">
      <c r="B158" s="5"/>
      <c r="C158" s="5"/>
      <c r="D158" s="5"/>
      <c r="E158" s="5"/>
      <c r="F158" s="5"/>
      <c r="G158" s="47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</row>
    <row r="159" spans="2:32" x14ac:dyDescent="0.2">
      <c r="B159" s="5"/>
      <c r="C159" s="5"/>
      <c r="D159" s="5"/>
      <c r="E159" s="5"/>
      <c r="F159" s="5"/>
      <c r="G159" s="47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</row>
    <row r="160" spans="2:32" x14ac:dyDescent="0.2">
      <c r="B160" s="5"/>
      <c r="C160" s="5"/>
      <c r="D160" s="5"/>
      <c r="E160" s="5"/>
      <c r="F160" s="5"/>
      <c r="G160" s="47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</row>
    <row r="161" spans="2:32" x14ac:dyDescent="0.2">
      <c r="B161" s="5"/>
      <c r="C161" s="5"/>
      <c r="D161" s="5"/>
      <c r="E161" s="5"/>
      <c r="F161" s="5"/>
      <c r="G161" s="47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</row>
    <row r="162" spans="2:32" x14ac:dyDescent="0.2">
      <c r="B162" s="5"/>
      <c r="C162" s="5"/>
      <c r="D162" s="5"/>
      <c r="E162" s="5"/>
      <c r="F162" s="5"/>
      <c r="G162" s="47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</row>
    <row r="163" spans="2:32" x14ac:dyDescent="0.2">
      <c r="B163" s="5"/>
      <c r="C163" s="5"/>
      <c r="D163" s="5"/>
      <c r="E163" s="5"/>
      <c r="F163" s="5"/>
      <c r="G163" s="47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</row>
    <row r="164" spans="2:32" x14ac:dyDescent="0.2">
      <c r="B164" s="5"/>
      <c r="C164" s="5"/>
      <c r="D164" s="5"/>
      <c r="E164" s="5"/>
      <c r="F164" s="5"/>
      <c r="G164" s="47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</row>
    <row r="165" spans="2:32" x14ac:dyDescent="0.2">
      <c r="B165" s="5"/>
      <c r="C165" s="5"/>
      <c r="D165" s="5"/>
      <c r="E165" s="5"/>
      <c r="F165" s="5"/>
      <c r="G165" s="47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</row>
    <row r="166" spans="2:32" x14ac:dyDescent="0.2">
      <c r="B166" s="5"/>
      <c r="C166" s="5"/>
      <c r="D166" s="5"/>
      <c r="E166" s="5"/>
      <c r="F166" s="5"/>
      <c r="G166" s="47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</row>
    <row r="167" spans="2:32" x14ac:dyDescent="0.2">
      <c r="B167" s="5"/>
      <c r="C167" s="5"/>
      <c r="D167" s="5"/>
      <c r="E167" s="5"/>
      <c r="F167" s="5"/>
      <c r="G167" s="47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</row>
    <row r="168" spans="2:32" x14ac:dyDescent="0.2">
      <c r="B168" s="5"/>
      <c r="C168" s="5"/>
      <c r="D168" s="5"/>
      <c r="E168" s="5"/>
      <c r="F168" s="5"/>
      <c r="G168" s="47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</row>
    <row r="169" spans="2:32" x14ac:dyDescent="0.2">
      <c r="B169" s="5"/>
      <c r="C169" s="5"/>
      <c r="D169" s="5"/>
      <c r="E169" s="5"/>
      <c r="F169" s="5"/>
      <c r="G169" s="47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</row>
    <row r="170" spans="2:32" x14ac:dyDescent="0.2">
      <c r="B170" s="5"/>
      <c r="C170" s="5"/>
      <c r="D170" s="5"/>
      <c r="E170" s="5"/>
      <c r="F170" s="5"/>
      <c r="G170" s="47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</row>
    <row r="171" spans="2:32" x14ac:dyDescent="0.2">
      <c r="B171" s="5"/>
      <c r="C171" s="5"/>
      <c r="D171" s="5"/>
      <c r="E171" s="5"/>
      <c r="F171" s="5"/>
      <c r="G171" s="47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</row>
    <row r="172" spans="2:32" x14ac:dyDescent="0.2">
      <c r="B172" s="5"/>
      <c r="C172" s="5"/>
      <c r="D172" s="5"/>
      <c r="E172" s="5"/>
      <c r="F172" s="5"/>
      <c r="G172" s="47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</row>
    <row r="173" spans="2:32" x14ac:dyDescent="0.2">
      <c r="B173" s="5"/>
      <c r="C173" s="5"/>
      <c r="D173" s="5"/>
      <c r="E173" s="5"/>
      <c r="F173" s="5"/>
      <c r="G173" s="47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</row>
    <row r="174" spans="2:32" x14ac:dyDescent="0.2">
      <c r="B174" s="5"/>
      <c r="C174" s="5"/>
      <c r="D174" s="5"/>
      <c r="E174" s="5"/>
      <c r="F174" s="5"/>
      <c r="G174" s="47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</row>
    <row r="175" spans="2:32" x14ac:dyDescent="0.2">
      <c r="B175" s="5"/>
      <c r="C175" s="5"/>
      <c r="D175" s="5"/>
      <c r="E175" s="5"/>
      <c r="F175" s="5"/>
      <c r="G175" s="47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</row>
    <row r="176" spans="2:32" x14ac:dyDescent="0.2">
      <c r="B176" s="5"/>
      <c r="C176" s="5"/>
      <c r="D176" s="5"/>
      <c r="E176" s="5"/>
      <c r="F176" s="5"/>
      <c r="G176" s="47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</row>
    <row r="177" spans="2:32" x14ac:dyDescent="0.2">
      <c r="B177" s="5"/>
      <c r="C177" s="5"/>
      <c r="D177" s="5"/>
      <c r="E177" s="5"/>
      <c r="F177" s="5"/>
      <c r="G177" s="47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</row>
    <row r="178" spans="2:32" x14ac:dyDescent="0.2">
      <c r="B178" s="5"/>
      <c r="C178" s="5"/>
      <c r="D178" s="5"/>
      <c r="E178" s="5"/>
      <c r="F178" s="5"/>
      <c r="G178" s="47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</row>
    <row r="179" spans="2:32" x14ac:dyDescent="0.2">
      <c r="B179" s="5"/>
      <c r="C179" s="5"/>
      <c r="D179" s="5"/>
      <c r="E179" s="5"/>
      <c r="F179" s="5"/>
      <c r="G179" s="47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</row>
    <row r="180" spans="2:32" x14ac:dyDescent="0.2">
      <c r="B180" s="5"/>
      <c r="C180" s="5"/>
      <c r="D180" s="5"/>
      <c r="E180" s="5"/>
      <c r="F180" s="5"/>
      <c r="G180" s="47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</row>
    <row r="181" spans="2:32" x14ac:dyDescent="0.2">
      <c r="B181" s="5"/>
      <c r="C181" s="5"/>
      <c r="D181" s="5"/>
      <c r="E181" s="5"/>
      <c r="F181" s="5"/>
      <c r="G181" s="47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</row>
    <row r="182" spans="2:32" x14ac:dyDescent="0.2">
      <c r="B182" s="5"/>
      <c r="C182" s="5"/>
      <c r="D182" s="5"/>
      <c r="E182" s="5"/>
      <c r="F182" s="5"/>
      <c r="G182" s="47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</row>
    <row r="183" spans="2:32" x14ac:dyDescent="0.2">
      <c r="B183" s="5"/>
      <c r="C183" s="5"/>
      <c r="D183" s="5"/>
      <c r="E183" s="5"/>
      <c r="F183" s="5"/>
      <c r="G183" s="47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</row>
    <row r="184" spans="2:32" x14ac:dyDescent="0.2">
      <c r="B184" s="5"/>
      <c r="C184" s="5"/>
      <c r="D184" s="5"/>
      <c r="E184" s="5"/>
      <c r="F184" s="5"/>
      <c r="G184" s="47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</row>
    <row r="185" spans="2:32" x14ac:dyDescent="0.2">
      <c r="B185" s="5"/>
      <c r="C185" s="5"/>
      <c r="D185" s="5"/>
      <c r="E185" s="5"/>
      <c r="F185" s="5"/>
      <c r="G185" s="47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</row>
    <row r="186" spans="2:32" x14ac:dyDescent="0.2">
      <c r="B186" s="5"/>
      <c r="C186" s="5"/>
      <c r="D186" s="5"/>
      <c r="E186" s="5"/>
      <c r="F186" s="5"/>
      <c r="G186" s="47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</row>
    <row r="187" spans="2:32" x14ac:dyDescent="0.2">
      <c r="B187" s="5"/>
      <c r="C187" s="5"/>
      <c r="D187" s="5"/>
      <c r="E187" s="5"/>
      <c r="F187" s="5"/>
      <c r="G187" s="47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</row>
    <row r="188" spans="2:32" x14ac:dyDescent="0.2">
      <c r="B188" s="5"/>
      <c r="C188" s="5"/>
      <c r="D188" s="5"/>
      <c r="E188" s="5"/>
      <c r="F188" s="5"/>
      <c r="G188" s="47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</row>
    <row r="189" spans="2:32" x14ac:dyDescent="0.2">
      <c r="B189" s="5"/>
      <c r="C189" s="5"/>
      <c r="D189" s="5"/>
      <c r="E189" s="5"/>
      <c r="F189" s="5"/>
      <c r="G189" s="47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</row>
    <row r="190" spans="2:32" x14ac:dyDescent="0.2">
      <c r="B190" s="5"/>
      <c r="C190" s="5"/>
      <c r="D190" s="5"/>
      <c r="E190" s="5"/>
      <c r="F190" s="5"/>
      <c r="G190" s="47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</row>
    <row r="191" spans="2:32" x14ac:dyDescent="0.2">
      <c r="B191" s="5"/>
      <c r="C191" s="5"/>
      <c r="D191" s="5"/>
      <c r="E191" s="5"/>
      <c r="F191" s="5"/>
      <c r="G191" s="47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</row>
    <row r="192" spans="2:32" x14ac:dyDescent="0.2">
      <c r="B192" s="5"/>
      <c r="C192" s="5"/>
      <c r="D192" s="5"/>
      <c r="E192" s="5"/>
      <c r="F192" s="5"/>
      <c r="G192" s="47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</row>
    <row r="193" spans="2:32" x14ac:dyDescent="0.2">
      <c r="B193" s="5"/>
      <c r="C193" s="5"/>
      <c r="D193" s="5"/>
      <c r="E193" s="5"/>
      <c r="F193" s="5"/>
      <c r="G193" s="47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</row>
    <row r="194" spans="2:32" x14ac:dyDescent="0.2">
      <c r="B194" s="5"/>
      <c r="C194" s="5"/>
      <c r="D194" s="5"/>
      <c r="E194" s="5"/>
      <c r="F194" s="5"/>
      <c r="G194" s="47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</row>
    <row r="195" spans="2:32" x14ac:dyDescent="0.2">
      <c r="B195" s="5"/>
      <c r="C195" s="5"/>
      <c r="D195" s="5"/>
      <c r="E195" s="5"/>
      <c r="F195" s="5"/>
      <c r="G195" s="47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</row>
    <row r="196" spans="2:32" x14ac:dyDescent="0.2">
      <c r="B196" s="5"/>
      <c r="C196" s="5"/>
      <c r="D196" s="5"/>
      <c r="E196" s="5"/>
      <c r="F196" s="5"/>
      <c r="G196" s="49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</row>
    <row r="197" spans="2:32" x14ac:dyDescent="0.2">
      <c r="B197" s="5"/>
      <c r="C197" s="5"/>
      <c r="D197" s="5"/>
      <c r="E197" s="5"/>
      <c r="F197" s="5"/>
      <c r="G197" s="47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</row>
    <row r="198" spans="2:32" x14ac:dyDescent="0.2">
      <c r="B198" s="5"/>
      <c r="C198" s="5"/>
      <c r="D198" s="5"/>
      <c r="E198" s="5"/>
      <c r="F198" s="5"/>
      <c r="G198" s="47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</row>
    <row r="199" spans="2:32" x14ac:dyDescent="0.2">
      <c r="B199" s="5"/>
      <c r="C199" s="5"/>
      <c r="D199" s="5"/>
      <c r="E199" s="5"/>
      <c r="F199" s="5"/>
      <c r="G199" s="47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</row>
    <row r="200" spans="2:32" x14ac:dyDescent="0.2">
      <c r="B200" s="5"/>
      <c r="C200" s="5"/>
      <c r="D200" s="5"/>
      <c r="E200" s="5"/>
      <c r="F200" s="5"/>
      <c r="G200" s="47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</row>
    <row r="201" spans="2:32" x14ac:dyDescent="0.2">
      <c r="B201" s="5"/>
      <c r="C201" s="5"/>
      <c r="D201" s="5"/>
      <c r="E201" s="5"/>
      <c r="F201" s="5"/>
      <c r="G201" s="47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</row>
    <row r="202" spans="2:32" x14ac:dyDescent="0.2">
      <c r="B202" s="5"/>
      <c r="C202" s="5"/>
      <c r="D202" s="5"/>
      <c r="E202" s="5"/>
      <c r="F202" s="5"/>
      <c r="G202" s="47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</row>
    <row r="203" spans="2:32" x14ac:dyDescent="0.2">
      <c r="B203" s="5"/>
      <c r="C203" s="5"/>
      <c r="D203" s="5"/>
      <c r="E203" s="5"/>
      <c r="F203" s="5"/>
      <c r="G203" s="47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</row>
    <row r="204" spans="2:32" x14ac:dyDescent="0.2">
      <c r="B204" s="5"/>
      <c r="C204" s="5"/>
      <c r="D204" s="5"/>
      <c r="E204" s="5"/>
      <c r="F204" s="5"/>
      <c r="G204" s="47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</row>
    <row r="205" spans="2:32" x14ac:dyDescent="0.2">
      <c r="B205" s="5"/>
      <c r="C205" s="5"/>
      <c r="D205" s="5"/>
      <c r="E205" s="5"/>
      <c r="F205" s="5"/>
      <c r="G205" s="47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</row>
    <row r="206" spans="2:32" x14ac:dyDescent="0.2">
      <c r="B206" s="5"/>
      <c r="C206" s="5"/>
      <c r="D206" s="5"/>
      <c r="E206" s="5"/>
      <c r="F206" s="5"/>
      <c r="G206" s="47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</row>
    <row r="207" spans="2:32" x14ac:dyDescent="0.2">
      <c r="B207" s="5"/>
      <c r="C207" s="5"/>
      <c r="D207" s="5"/>
      <c r="E207" s="5"/>
      <c r="F207" s="5"/>
      <c r="G207" s="47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</row>
    <row r="208" spans="2:32" x14ac:dyDescent="0.2">
      <c r="B208" s="5"/>
      <c r="C208" s="5"/>
      <c r="D208" s="5"/>
      <c r="E208" s="5"/>
      <c r="F208" s="5"/>
      <c r="G208" s="47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</row>
    <row r="209" spans="2:32" x14ac:dyDescent="0.2">
      <c r="B209" s="5"/>
      <c r="C209" s="5"/>
      <c r="D209" s="5"/>
      <c r="E209" s="5"/>
      <c r="F209" s="5"/>
      <c r="G209" s="47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</row>
    <row r="210" spans="2:32" x14ac:dyDescent="0.2">
      <c r="B210" s="5"/>
      <c r="C210" s="5"/>
      <c r="D210" s="5"/>
      <c r="E210" s="5"/>
      <c r="F210" s="5"/>
      <c r="G210" s="47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</row>
    <row r="211" spans="2:32" x14ac:dyDescent="0.2">
      <c r="B211" s="5"/>
      <c r="C211" s="5"/>
      <c r="D211" s="5"/>
      <c r="E211" s="5"/>
      <c r="F211" s="5"/>
      <c r="G211" s="47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</row>
    <row r="212" spans="2:32" x14ac:dyDescent="0.2">
      <c r="B212" s="5"/>
      <c r="C212" s="5"/>
      <c r="D212" s="5"/>
      <c r="E212" s="5"/>
      <c r="F212" s="5"/>
      <c r="G212" s="47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</row>
    <row r="213" spans="2:32" x14ac:dyDescent="0.2">
      <c r="B213" s="5"/>
      <c r="C213" s="5"/>
      <c r="D213" s="5"/>
      <c r="E213" s="5"/>
      <c r="F213" s="5"/>
      <c r="G213" s="47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</row>
    <row r="214" spans="2:32" x14ac:dyDescent="0.2">
      <c r="B214" s="5"/>
      <c r="C214" s="5"/>
      <c r="D214" s="5"/>
      <c r="E214" s="5"/>
      <c r="F214" s="5"/>
      <c r="G214" s="47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</row>
    <row r="215" spans="2:32" x14ac:dyDescent="0.2">
      <c r="B215" s="5"/>
      <c r="C215" s="5"/>
      <c r="D215" s="5"/>
      <c r="E215" s="5"/>
      <c r="F215" s="5"/>
      <c r="G215" s="47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</row>
    <row r="216" spans="2:32" x14ac:dyDescent="0.2">
      <c r="B216" s="5"/>
      <c r="C216" s="5"/>
      <c r="D216" s="5"/>
      <c r="E216" s="5"/>
      <c r="F216" s="5"/>
      <c r="G216" s="47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</row>
    <row r="217" spans="2:32" x14ac:dyDescent="0.2">
      <c r="B217" s="5"/>
      <c r="C217" s="5"/>
      <c r="D217" s="5"/>
      <c r="E217" s="5"/>
      <c r="F217" s="5"/>
      <c r="G217" s="47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</row>
    <row r="218" spans="2:32" x14ac:dyDescent="0.2">
      <c r="B218" s="5"/>
      <c r="C218" s="5"/>
      <c r="D218" s="5"/>
      <c r="E218" s="5"/>
      <c r="F218" s="5"/>
      <c r="G218" s="47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</row>
    <row r="219" spans="2:32" x14ac:dyDescent="0.2">
      <c r="B219" s="5"/>
      <c r="C219" s="5"/>
      <c r="D219" s="5"/>
      <c r="E219" s="5"/>
      <c r="F219" s="5"/>
      <c r="G219" s="47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</row>
    <row r="220" spans="2:32" x14ac:dyDescent="0.2">
      <c r="B220" s="5"/>
      <c r="C220" s="5"/>
      <c r="D220" s="5"/>
      <c r="E220" s="5"/>
      <c r="F220" s="5"/>
      <c r="G220" s="47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</row>
    <row r="221" spans="2:32" x14ac:dyDescent="0.2">
      <c r="B221" s="5"/>
      <c r="C221" s="5"/>
      <c r="D221" s="5"/>
      <c r="E221" s="5"/>
      <c r="F221" s="5"/>
      <c r="G221" s="47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</row>
    <row r="222" spans="2:32" x14ac:dyDescent="0.2">
      <c r="B222" s="5"/>
      <c r="C222" s="5"/>
      <c r="D222" s="5"/>
      <c r="E222" s="5"/>
      <c r="F222" s="5"/>
      <c r="G222" s="47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</row>
    <row r="223" spans="2:32" x14ac:dyDescent="0.2">
      <c r="B223" s="5"/>
      <c r="C223" s="5"/>
      <c r="D223" s="5"/>
      <c r="E223" s="5"/>
      <c r="F223" s="5"/>
      <c r="G223" s="47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</row>
    <row r="224" spans="2:32" x14ac:dyDescent="0.2">
      <c r="B224" s="5"/>
      <c r="C224" s="5"/>
      <c r="D224" s="5"/>
      <c r="E224" s="5"/>
      <c r="F224" s="5"/>
      <c r="G224" s="47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</row>
    <row r="225" spans="2:32" x14ac:dyDescent="0.2">
      <c r="B225" s="5"/>
      <c r="C225" s="5"/>
      <c r="D225" s="5"/>
      <c r="E225" s="5"/>
      <c r="F225" s="5"/>
      <c r="G225" s="47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</row>
    <row r="226" spans="2:32" x14ac:dyDescent="0.2">
      <c r="B226" s="5"/>
      <c r="C226" s="5"/>
      <c r="D226" s="5"/>
      <c r="E226" s="5"/>
      <c r="F226" s="5"/>
      <c r="G226" s="47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</row>
    <row r="227" spans="2:32" x14ac:dyDescent="0.2">
      <c r="B227" s="5"/>
      <c r="C227" s="5"/>
      <c r="D227" s="5"/>
      <c r="E227" s="5"/>
      <c r="F227" s="5"/>
      <c r="G227" s="49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</row>
    <row r="228" spans="2:32" x14ac:dyDescent="0.2">
      <c r="B228" s="5"/>
      <c r="C228" s="5"/>
      <c r="D228" s="5"/>
      <c r="E228" s="5"/>
      <c r="F228" s="5"/>
      <c r="G228" s="47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</row>
    <row r="229" spans="2:32" x14ac:dyDescent="0.2">
      <c r="B229" s="5"/>
      <c r="C229" s="5"/>
      <c r="D229" s="5"/>
      <c r="E229" s="5"/>
      <c r="F229" s="5"/>
      <c r="G229" s="47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</row>
    <row r="230" spans="2:32" x14ac:dyDescent="0.2">
      <c r="B230" s="5"/>
      <c r="C230" s="5"/>
      <c r="D230" s="5"/>
      <c r="E230" s="5"/>
      <c r="F230" s="5"/>
      <c r="G230" s="47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</row>
    <row r="231" spans="2:32" x14ac:dyDescent="0.2">
      <c r="B231" s="5"/>
      <c r="C231" s="5"/>
      <c r="D231" s="5"/>
      <c r="E231" s="5"/>
      <c r="F231" s="5"/>
      <c r="G231" s="47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</row>
    <row r="232" spans="2:32" x14ac:dyDescent="0.2">
      <c r="B232" s="5"/>
      <c r="C232" s="5"/>
      <c r="D232" s="5"/>
      <c r="E232" s="5"/>
      <c r="F232" s="5"/>
      <c r="G232" s="47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</row>
    <row r="233" spans="2:32" x14ac:dyDescent="0.2">
      <c r="B233" s="5"/>
      <c r="C233" s="5"/>
      <c r="D233" s="5"/>
      <c r="E233" s="5"/>
      <c r="F233" s="5"/>
      <c r="G233" s="47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</row>
    <row r="234" spans="2:32" x14ac:dyDescent="0.2">
      <c r="B234" s="5"/>
      <c r="C234" s="5"/>
      <c r="D234" s="5"/>
      <c r="E234" s="5"/>
      <c r="F234" s="5"/>
      <c r="G234" s="47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</row>
    <row r="235" spans="2:32" x14ac:dyDescent="0.2">
      <c r="B235" s="5"/>
      <c r="C235" s="5"/>
      <c r="D235" s="5"/>
      <c r="E235" s="5"/>
      <c r="F235" s="5"/>
      <c r="G235" s="47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</row>
    <row r="236" spans="2:32" x14ac:dyDescent="0.2">
      <c r="B236" s="5"/>
      <c r="C236" s="5"/>
      <c r="D236" s="5"/>
      <c r="E236" s="5"/>
      <c r="F236" s="5"/>
      <c r="G236" s="47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</row>
    <row r="237" spans="2:32" x14ac:dyDescent="0.2">
      <c r="B237" s="5"/>
      <c r="C237" s="5"/>
      <c r="D237" s="5"/>
      <c r="E237" s="5"/>
      <c r="F237" s="5"/>
      <c r="G237" s="47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</row>
    <row r="238" spans="2:32" x14ac:dyDescent="0.2">
      <c r="B238" s="5"/>
      <c r="C238" s="5"/>
      <c r="D238" s="5"/>
      <c r="E238" s="5"/>
      <c r="F238" s="5"/>
      <c r="G238" s="47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</row>
    <row r="239" spans="2:32" x14ac:dyDescent="0.2">
      <c r="B239" s="5"/>
      <c r="C239" s="5"/>
      <c r="D239" s="5"/>
      <c r="E239" s="5"/>
      <c r="F239" s="5"/>
      <c r="G239" s="47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</row>
    <row r="240" spans="2:32" x14ac:dyDescent="0.2">
      <c r="B240" s="5"/>
      <c r="C240" s="5"/>
      <c r="D240" s="5"/>
      <c r="E240" s="5"/>
      <c r="F240" s="5"/>
      <c r="G240" s="47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</row>
    <row r="241" spans="2:32" x14ac:dyDescent="0.2">
      <c r="B241" s="5"/>
      <c r="C241" s="5"/>
      <c r="D241" s="5"/>
      <c r="E241" s="5"/>
      <c r="F241" s="5"/>
      <c r="G241" s="47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</row>
    <row r="242" spans="2:32" x14ac:dyDescent="0.2">
      <c r="B242" s="5"/>
      <c r="C242" s="5"/>
      <c r="D242" s="5"/>
      <c r="E242" s="5"/>
      <c r="F242" s="5"/>
      <c r="G242" s="47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</row>
    <row r="243" spans="2:32" x14ac:dyDescent="0.2">
      <c r="B243" s="5"/>
      <c r="C243" s="5"/>
      <c r="D243" s="5"/>
      <c r="E243" s="5"/>
      <c r="F243" s="5"/>
      <c r="G243" s="47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</row>
    <row r="244" spans="2:32" x14ac:dyDescent="0.2">
      <c r="B244" s="5"/>
      <c r="C244" s="5"/>
      <c r="D244" s="5"/>
      <c r="E244" s="5"/>
      <c r="F244" s="5"/>
      <c r="G244" s="47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</row>
    <row r="245" spans="2:32" x14ac:dyDescent="0.2">
      <c r="B245" s="5"/>
      <c r="C245" s="5"/>
      <c r="D245" s="5"/>
      <c r="E245" s="5"/>
      <c r="F245" s="5"/>
      <c r="G245" s="47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</row>
    <row r="246" spans="2:32" x14ac:dyDescent="0.2">
      <c r="B246" s="5"/>
      <c r="C246" s="5"/>
      <c r="D246" s="5"/>
      <c r="E246" s="5"/>
      <c r="F246" s="5"/>
      <c r="G246" s="47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</row>
    <row r="247" spans="2:32" x14ac:dyDescent="0.2">
      <c r="B247" s="5"/>
      <c r="C247" s="5"/>
      <c r="D247" s="5"/>
      <c r="E247" s="5"/>
      <c r="F247" s="5"/>
      <c r="G247" s="47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</row>
    <row r="248" spans="2:32" x14ac:dyDescent="0.2">
      <c r="B248" s="5"/>
      <c r="C248" s="5"/>
      <c r="D248" s="5"/>
      <c r="E248" s="5"/>
      <c r="F248" s="5"/>
      <c r="G248" s="47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</row>
    <row r="249" spans="2:32" x14ac:dyDescent="0.2">
      <c r="B249" s="5"/>
      <c r="C249" s="5"/>
      <c r="D249" s="5"/>
      <c r="E249" s="5"/>
      <c r="F249" s="5"/>
      <c r="G249" s="47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</row>
    <row r="250" spans="2:32" x14ac:dyDescent="0.2">
      <c r="B250" s="5"/>
      <c r="C250" s="5"/>
      <c r="D250" s="5"/>
      <c r="E250" s="5"/>
      <c r="F250" s="5"/>
      <c r="G250" s="47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</row>
    <row r="251" spans="2:32" x14ac:dyDescent="0.2">
      <c r="B251" s="5"/>
      <c r="C251" s="5"/>
      <c r="D251" s="5"/>
      <c r="E251" s="5"/>
      <c r="F251" s="5"/>
      <c r="G251" s="47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</row>
    <row r="252" spans="2:32" x14ac:dyDescent="0.2">
      <c r="B252" s="5"/>
      <c r="C252" s="5"/>
      <c r="D252" s="5"/>
      <c r="E252" s="5"/>
      <c r="F252" s="5"/>
      <c r="G252" s="47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</row>
    <row r="253" spans="2:32" x14ac:dyDescent="0.2">
      <c r="B253" s="5"/>
      <c r="C253" s="5"/>
      <c r="D253" s="5"/>
      <c r="E253" s="5"/>
      <c r="F253" s="5"/>
      <c r="G253" s="47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</row>
    <row r="254" spans="2:32" x14ac:dyDescent="0.2">
      <c r="B254" s="5"/>
      <c r="C254" s="5"/>
      <c r="D254" s="5"/>
      <c r="E254" s="5"/>
      <c r="F254" s="5"/>
      <c r="G254" s="47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</row>
    <row r="255" spans="2:32" x14ac:dyDescent="0.2">
      <c r="B255" s="5"/>
      <c r="C255" s="5"/>
      <c r="D255" s="5"/>
      <c r="E255" s="5"/>
      <c r="F255" s="5"/>
      <c r="G255" s="47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</row>
    <row r="256" spans="2:32" x14ac:dyDescent="0.2">
      <c r="B256" s="5"/>
      <c r="C256" s="5"/>
      <c r="D256" s="5"/>
      <c r="E256" s="5"/>
      <c r="F256" s="5"/>
      <c r="G256" s="47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</row>
    <row r="257" spans="2:32" x14ac:dyDescent="0.2">
      <c r="B257" s="5"/>
      <c r="C257" s="5"/>
      <c r="D257" s="5"/>
      <c r="E257" s="5"/>
      <c r="F257" s="5"/>
      <c r="G257" s="47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</row>
    <row r="258" spans="2:32" x14ac:dyDescent="0.2">
      <c r="B258" s="5"/>
      <c r="C258" s="5"/>
      <c r="D258" s="5"/>
      <c r="E258" s="5"/>
      <c r="F258" s="5"/>
      <c r="G258" s="49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</row>
    <row r="259" spans="2:32" x14ac:dyDescent="0.2">
      <c r="B259" s="5"/>
      <c r="C259" s="5"/>
      <c r="D259" s="5"/>
      <c r="E259" s="5"/>
      <c r="F259" s="5"/>
      <c r="G259" s="47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</row>
    <row r="260" spans="2:32" x14ac:dyDescent="0.2">
      <c r="B260" s="5"/>
      <c r="C260" s="5"/>
      <c r="D260" s="5"/>
      <c r="E260" s="5"/>
      <c r="F260" s="5"/>
      <c r="G260" s="47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</row>
    <row r="261" spans="2:32" x14ac:dyDescent="0.2">
      <c r="B261" s="5"/>
      <c r="C261" s="5"/>
      <c r="D261" s="5"/>
      <c r="E261" s="5"/>
      <c r="F261" s="5"/>
      <c r="G261" s="47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</row>
    <row r="262" spans="2:32" x14ac:dyDescent="0.2">
      <c r="B262" s="5"/>
      <c r="C262" s="5"/>
      <c r="D262" s="5"/>
      <c r="E262" s="5"/>
      <c r="F262" s="5"/>
      <c r="G262" s="47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</row>
    <row r="263" spans="2:32" x14ac:dyDescent="0.2">
      <c r="B263" s="5"/>
      <c r="C263" s="5"/>
      <c r="D263" s="5"/>
      <c r="E263" s="5"/>
      <c r="F263" s="5"/>
      <c r="G263" s="47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</row>
    <row r="264" spans="2:32" x14ac:dyDescent="0.2">
      <c r="B264" s="5"/>
      <c r="C264" s="5"/>
      <c r="D264" s="5"/>
      <c r="E264" s="5"/>
      <c r="F264" s="5"/>
      <c r="G264" s="47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</row>
    <row r="265" spans="2:32" x14ac:dyDescent="0.2">
      <c r="B265" s="5"/>
      <c r="C265" s="5"/>
      <c r="D265" s="5"/>
      <c r="E265" s="5"/>
      <c r="F265" s="5"/>
      <c r="G265" s="47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</row>
    <row r="266" spans="2:32" x14ac:dyDescent="0.2">
      <c r="B266" s="5"/>
      <c r="C266" s="5"/>
      <c r="D266" s="5"/>
      <c r="E266" s="5"/>
      <c r="F266" s="5"/>
      <c r="G266" s="47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</row>
    <row r="267" spans="2:32" x14ac:dyDescent="0.2">
      <c r="B267" s="5"/>
      <c r="C267" s="5"/>
      <c r="D267" s="5"/>
      <c r="E267" s="5"/>
      <c r="F267" s="5"/>
      <c r="G267" s="47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</row>
    <row r="268" spans="2:32" x14ac:dyDescent="0.2">
      <c r="B268" s="5"/>
      <c r="C268" s="5"/>
      <c r="D268" s="5"/>
      <c r="E268" s="5"/>
      <c r="F268" s="5"/>
      <c r="G268" s="47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</row>
    <row r="269" spans="2:32" x14ac:dyDescent="0.2">
      <c r="B269" s="5"/>
      <c r="C269" s="5"/>
      <c r="D269" s="5"/>
      <c r="E269" s="5"/>
      <c r="F269" s="5"/>
      <c r="G269" s="47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</row>
    <row r="270" spans="2:32" x14ac:dyDescent="0.2">
      <c r="B270" s="5"/>
      <c r="C270" s="5"/>
      <c r="D270" s="5"/>
      <c r="E270" s="5"/>
      <c r="F270" s="5"/>
      <c r="G270" s="47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</row>
    <row r="271" spans="2:32" x14ac:dyDescent="0.2">
      <c r="B271" s="5"/>
      <c r="C271" s="5"/>
      <c r="D271" s="5"/>
      <c r="E271" s="5"/>
      <c r="F271" s="5"/>
      <c r="G271" s="47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</row>
    <row r="272" spans="2:32" x14ac:dyDescent="0.2">
      <c r="B272" s="5"/>
      <c r="C272" s="5"/>
      <c r="D272" s="5"/>
      <c r="E272" s="5"/>
      <c r="F272" s="5"/>
      <c r="G272" s="47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</row>
    <row r="273" spans="2:32" x14ac:dyDescent="0.2">
      <c r="B273" s="5"/>
      <c r="C273" s="5"/>
      <c r="D273" s="5"/>
      <c r="E273" s="5"/>
      <c r="F273" s="5"/>
      <c r="G273" s="47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</row>
    <row r="274" spans="2:32" x14ac:dyDescent="0.2">
      <c r="B274" s="5"/>
      <c r="C274" s="5"/>
      <c r="D274" s="5"/>
      <c r="E274" s="5"/>
      <c r="F274" s="5"/>
      <c r="G274" s="47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</row>
    <row r="275" spans="2:32" x14ac:dyDescent="0.2">
      <c r="B275" s="5"/>
      <c r="C275" s="5"/>
      <c r="D275" s="5"/>
      <c r="E275" s="5"/>
      <c r="F275" s="5"/>
      <c r="G275" s="47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</row>
    <row r="276" spans="2:32" x14ac:dyDescent="0.2">
      <c r="B276" s="5"/>
      <c r="C276" s="5"/>
      <c r="D276" s="5"/>
      <c r="E276" s="5"/>
      <c r="F276" s="5"/>
      <c r="G276" s="47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</row>
    <row r="277" spans="2:32" x14ac:dyDescent="0.2">
      <c r="B277" s="5"/>
      <c r="C277" s="5"/>
      <c r="D277" s="5"/>
      <c r="E277" s="5"/>
      <c r="F277" s="5"/>
      <c r="G277" s="47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</row>
    <row r="278" spans="2:32" x14ac:dyDescent="0.2">
      <c r="B278" s="5"/>
      <c r="C278" s="5"/>
      <c r="D278" s="5"/>
      <c r="E278" s="5"/>
      <c r="F278" s="5"/>
      <c r="G278" s="47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</row>
    <row r="279" spans="2:32" x14ac:dyDescent="0.2">
      <c r="B279" s="5"/>
      <c r="C279" s="5"/>
      <c r="D279" s="5"/>
      <c r="E279" s="5"/>
      <c r="F279" s="5"/>
      <c r="G279" s="47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</row>
    <row r="280" spans="2:32" x14ac:dyDescent="0.2">
      <c r="B280" s="5"/>
      <c r="C280" s="5"/>
      <c r="D280" s="5"/>
      <c r="E280" s="5"/>
      <c r="F280" s="5"/>
      <c r="G280" s="47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</row>
    <row r="281" spans="2:32" x14ac:dyDescent="0.2">
      <c r="B281" s="5"/>
      <c r="C281" s="5"/>
      <c r="D281" s="5"/>
      <c r="E281" s="5"/>
      <c r="F281" s="5"/>
      <c r="G281" s="47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</row>
    <row r="282" spans="2:32" x14ac:dyDescent="0.2">
      <c r="B282" s="5"/>
      <c r="C282" s="5"/>
      <c r="D282" s="5"/>
      <c r="E282" s="5"/>
      <c r="F282" s="5"/>
      <c r="G282" s="47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</row>
    <row r="283" spans="2:32" x14ac:dyDescent="0.2">
      <c r="B283" s="5"/>
      <c r="C283" s="5"/>
      <c r="D283" s="5"/>
      <c r="E283" s="5"/>
      <c r="F283" s="5"/>
      <c r="G283" s="47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</row>
    <row r="284" spans="2:32" x14ac:dyDescent="0.2">
      <c r="B284" s="5"/>
      <c r="C284" s="5"/>
      <c r="D284" s="5"/>
      <c r="E284" s="5"/>
      <c r="F284" s="5"/>
      <c r="G284" s="47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</row>
    <row r="285" spans="2:32" x14ac:dyDescent="0.2">
      <c r="B285" s="5"/>
      <c r="C285" s="5"/>
      <c r="D285" s="5"/>
      <c r="E285" s="5"/>
      <c r="F285" s="5"/>
      <c r="G285" s="47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</row>
    <row r="286" spans="2:32" x14ac:dyDescent="0.2">
      <c r="B286" s="5"/>
      <c r="C286" s="5"/>
      <c r="D286" s="5"/>
      <c r="E286" s="5"/>
      <c r="F286" s="5"/>
      <c r="G286" s="47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</row>
    <row r="287" spans="2:32" x14ac:dyDescent="0.2">
      <c r="B287" s="5"/>
      <c r="C287" s="5"/>
      <c r="D287" s="5"/>
      <c r="E287" s="5"/>
      <c r="F287" s="5"/>
      <c r="G287" s="47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</row>
    <row r="288" spans="2:32" x14ac:dyDescent="0.2">
      <c r="B288" s="5"/>
      <c r="C288" s="5"/>
      <c r="D288" s="5"/>
      <c r="E288" s="5"/>
      <c r="F288" s="5"/>
      <c r="G288" s="47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</row>
    <row r="289" spans="2:32" x14ac:dyDescent="0.2">
      <c r="B289" s="5"/>
      <c r="C289" s="5"/>
      <c r="D289" s="5"/>
      <c r="E289" s="5"/>
      <c r="F289" s="5"/>
      <c r="G289" s="47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</row>
    <row r="290" spans="2:32" x14ac:dyDescent="0.2">
      <c r="B290" s="5"/>
      <c r="C290" s="5"/>
      <c r="D290" s="5"/>
      <c r="E290" s="5"/>
      <c r="F290" s="5"/>
      <c r="G290" s="47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</row>
    <row r="291" spans="2:32" x14ac:dyDescent="0.2">
      <c r="B291" s="5"/>
      <c r="C291" s="5"/>
      <c r="D291" s="5"/>
      <c r="E291" s="5"/>
      <c r="F291" s="5"/>
      <c r="G291" s="47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</row>
    <row r="292" spans="2:32" x14ac:dyDescent="0.2">
      <c r="B292" s="5"/>
      <c r="C292" s="5"/>
      <c r="D292" s="5"/>
      <c r="E292" s="5"/>
      <c r="F292" s="5"/>
      <c r="G292" s="47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</row>
    <row r="293" spans="2:32" x14ac:dyDescent="0.2">
      <c r="B293" s="5"/>
      <c r="C293" s="5"/>
      <c r="D293" s="5"/>
      <c r="E293" s="5"/>
      <c r="F293" s="5"/>
      <c r="G293" s="47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</row>
    <row r="294" spans="2:32" x14ac:dyDescent="0.2">
      <c r="B294" s="5"/>
      <c r="C294" s="5"/>
      <c r="D294" s="5"/>
      <c r="E294" s="5"/>
      <c r="F294" s="5"/>
      <c r="G294" s="47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</row>
    <row r="295" spans="2:32" x14ac:dyDescent="0.2">
      <c r="B295" s="5"/>
      <c r="C295" s="5"/>
      <c r="D295" s="5"/>
      <c r="E295" s="5"/>
      <c r="F295" s="5"/>
      <c r="G295" s="47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</row>
    <row r="296" spans="2:32" x14ac:dyDescent="0.2">
      <c r="B296" s="5"/>
      <c r="C296" s="5"/>
      <c r="D296" s="5"/>
      <c r="E296" s="5"/>
      <c r="F296" s="5"/>
      <c r="G296" s="49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</row>
    <row r="297" spans="2:32" x14ac:dyDescent="0.2">
      <c r="B297" s="5"/>
      <c r="C297" s="5"/>
      <c r="D297" s="5"/>
      <c r="E297" s="5"/>
      <c r="F297" s="5"/>
      <c r="G297" s="47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</row>
    <row r="298" spans="2:32" x14ac:dyDescent="0.2">
      <c r="B298" s="5"/>
      <c r="C298" s="5"/>
      <c r="D298" s="5"/>
      <c r="E298" s="5"/>
      <c r="F298" s="5"/>
      <c r="G298" s="47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</row>
    <row r="299" spans="2:32" x14ac:dyDescent="0.2">
      <c r="B299" s="5"/>
      <c r="C299" s="5"/>
      <c r="D299" s="5"/>
      <c r="E299" s="5"/>
      <c r="F299" s="5"/>
      <c r="G299" s="47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</row>
    <row r="300" spans="2:32" x14ac:dyDescent="0.2">
      <c r="B300" s="5"/>
      <c r="C300" s="5"/>
      <c r="D300" s="5"/>
      <c r="E300" s="5"/>
      <c r="F300" s="5"/>
      <c r="G300" s="47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</row>
    <row r="301" spans="2:32" x14ac:dyDescent="0.2">
      <c r="B301" s="5"/>
      <c r="C301" s="5"/>
      <c r="D301" s="5"/>
      <c r="E301" s="5"/>
      <c r="F301" s="5"/>
      <c r="G301" s="47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</row>
    <row r="302" spans="2:32" x14ac:dyDescent="0.2">
      <c r="B302" s="5"/>
      <c r="C302" s="5"/>
      <c r="D302" s="5"/>
      <c r="E302" s="5"/>
      <c r="F302" s="5"/>
      <c r="G302" s="47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</row>
    <row r="303" spans="2:32" x14ac:dyDescent="0.2">
      <c r="B303" s="5"/>
      <c r="C303" s="5"/>
      <c r="D303" s="5"/>
      <c r="E303" s="5"/>
      <c r="F303" s="5"/>
      <c r="G303" s="47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</row>
    <row r="304" spans="2:32" x14ac:dyDescent="0.2">
      <c r="B304" s="5"/>
      <c r="C304" s="5"/>
      <c r="D304" s="5"/>
      <c r="E304" s="5"/>
      <c r="F304" s="5"/>
      <c r="G304" s="47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</row>
    <row r="305" spans="2:32" x14ac:dyDescent="0.2">
      <c r="B305" s="5"/>
      <c r="C305" s="5"/>
      <c r="D305" s="5"/>
      <c r="E305" s="5"/>
      <c r="F305" s="5"/>
      <c r="G305" s="47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</row>
    <row r="306" spans="2:32" x14ac:dyDescent="0.2">
      <c r="B306" s="5"/>
      <c r="C306" s="5"/>
      <c r="D306" s="5"/>
      <c r="E306" s="5"/>
      <c r="F306" s="5"/>
      <c r="G306" s="47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</row>
    <row r="307" spans="2:32" x14ac:dyDescent="0.2">
      <c r="B307" s="5"/>
      <c r="C307" s="5"/>
      <c r="D307" s="5"/>
      <c r="E307" s="5"/>
      <c r="F307" s="5"/>
      <c r="G307" s="47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</row>
    <row r="308" spans="2:32" x14ac:dyDescent="0.2">
      <c r="B308" s="5"/>
      <c r="C308" s="5"/>
      <c r="D308" s="5"/>
      <c r="E308" s="5"/>
      <c r="F308" s="5"/>
      <c r="G308" s="47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</row>
    <row r="309" spans="2:32" x14ac:dyDescent="0.2">
      <c r="B309" s="5"/>
      <c r="C309" s="5"/>
      <c r="D309" s="5"/>
      <c r="E309" s="5"/>
      <c r="F309" s="5"/>
      <c r="G309" s="47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</row>
    <row r="310" spans="2:32" x14ac:dyDescent="0.2">
      <c r="B310" s="5"/>
      <c r="C310" s="5"/>
      <c r="D310" s="5"/>
      <c r="E310" s="5"/>
      <c r="F310" s="5"/>
      <c r="G310" s="47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</row>
    <row r="311" spans="2:32" x14ac:dyDescent="0.2">
      <c r="B311" s="5"/>
      <c r="C311" s="5"/>
      <c r="D311" s="5"/>
      <c r="E311" s="5"/>
      <c r="F311" s="5"/>
      <c r="G311" s="47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</row>
    <row r="312" spans="2:32" x14ac:dyDescent="0.2">
      <c r="B312" s="5"/>
      <c r="C312" s="5"/>
      <c r="D312" s="5"/>
      <c r="E312" s="5"/>
      <c r="F312" s="5"/>
      <c r="G312" s="47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</row>
    <row r="313" spans="2:32" x14ac:dyDescent="0.2">
      <c r="B313" s="5"/>
      <c r="C313" s="5"/>
      <c r="D313" s="5"/>
      <c r="E313" s="5"/>
      <c r="F313" s="5"/>
      <c r="G313" s="49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</row>
    <row r="314" spans="2:32" x14ac:dyDescent="0.2">
      <c r="B314" s="5"/>
      <c r="C314" s="5"/>
      <c r="D314" s="5"/>
      <c r="E314" s="5"/>
      <c r="F314" s="5"/>
      <c r="G314" s="47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</row>
    <row r="315" spans="2:32" x14ac:dyDescent="0.2">
      <c r="B315" s="5"/>
      <c r="C315" s="5"/>
      <c r="D315" s="5"/>
      <c r="E315" s="5"/>
      <c r="F315" s="5"/>
      <c r="G315" s="47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</row>
    <row r="316" spans="2:32" x14ac:dyDescent="0.2">
      <c r="B316" s="5"/>
      <c r="C316" s="5"/>
      <c r="D316" s="5"/>
      <c r="E316" s="5"/>
      <c r="F316" s="5"/>
      <c r="G316" s="47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</row>
    <row r="317" spans="2:32" x14ac:dyDescent="0.2">
      <c r="B317" s="5"/>
      <c r="C317" s="5"/>
      <c r="D317" s="5"/>
      <c r="E317" s="5"/>
      <c r="F317" s="5"/>
      <c r="G317" s="47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</row>
    <row r="318" spans="2:32" x14ac:dyDescent="0.2">
      <c r="B318" s="5"/>
      <c r="C318" s="5"/>
      <c r="D318" s="5"/>
      <c r="E318" s="5"/>
      <c r="F318" s="5"/>
      <c r="G318" s="47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</row>
    <row r="319" spans="2:32" x14ac:dyDescent="0.2">
      <c r="B319" s="5"/>
      <c r="C319" s="5"/>
      <c r="D319" s="5"/>
      <c r="E319" s="5"/>
      <c r="F319" s="5"/>
      <c r="G319" s="47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</row>
    <row r="320" spans="2:32" x14ac:dyDescent="0.2">
      <c r="B320" s="5"/>
      <c r="C320" s="5"/>
      <c r="D320" s="5"/>
      <c r="E320" s="5"/>
      <c r="F320" s="5"/>
      <c r="G320" s="47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</row>
    <row r="321" spans="2:32" x14ac:dyDescent="0.2">
      <c r="B321" s="5"/>
      <c r="C321" s="5"/>
      <c r="D321" s="5"/>
      <c r="E321" s="5"/>
      <c r="F321" s="5"/>
      <c r="G321" s="47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</row>
    <row r="322" spans="2:32" x14ac:dyDescent="0.2">
      <c r="B322" s="5"/>
      <c r="C322" s="5"/>
      <c r="D322" s="5"/>
      <c r="E322" s="5"/>
      <c r="F322" s="5"/>
      <c r="G322" s="47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</row>
    <row r="323" spans="2:32" x14ac:dyDescent="0.2">
      <c r="B323" s="5"/>
      <c r="C323" s="5"/>
      <c r="D323" s="5"/>
      <c r="E323" s="5"/>
      <c r="F323" s="5"/>
      <c r="G323" s="47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</row>
    <row r="324" spans="2:32" x14ac:dyDescent="0.2">
      <c r="B324" s="5"/>
      <c r="C324" s="5"/>
      <c r="D324" s="5"/>
      <c r="E324" s="5"/>
      <c r="F324" s="5"/>
      <c r="G324" s="47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</row>
    <row r="325" spans="2:32" x14ac:dyDescent="0.2">
      <c r="B325" s="5"/>
      <c r="C325" s="5"/>
      <c r="D325" s="5"/>
      <c r="E325" s="5"/>
      <c r="F325" s="5"/>
      <c r="G325" s="47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</row>
    <row r="326" spans="2:32" x14ac:dyDescent="0.2">
      <c r="B326" s="5"/>
      <c r="C326" s="5"/>
      <c r="D326" s="5"/>
      <c r="E326" s="5"/>
      <c r="F326" s="5"/>
      <c r="G326" s="47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</row>
    <row r="327" spans="2:32" x14ac:dyDescent="0.2">
      <c r="B327" s="5"/>
      <c r="C327" s="5"/>
      <c r="D327" s="5"/>
      <c r="E327" s="5"/>
      <c r="F327" s="5"/>
      <c r="G327" s="47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</row>
    <row r="328" spans="2:32" x14ac:dyDescent="0.2">
      <c r="B328" s="5"/>
      <c r="C328" s="5"/>
      <c r="D328" s="5"/>
      <c r="E328" s="5"/>
      <c r="F328" s="5"/>
      <c r="G328" s="47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</row>
    <row r="329" spans="2:32" x14ac:dyDescent="0.2">
      <c r="B329" s="5"/>
      <c r="C329" s="5"/>
      <c r="D329" s="5"/>
      <c r="E329" s="5"/>
      <c r="F329" s="5"/>
      <c r="G329" s="47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</row>
    <row r="330" spans="2:32" x14ac:dyDescent="0.2">
      <c r="B330" s="5"/>
      <c r="C330" s="5"/>
      <c r="D330" s="5"/>
      <c r="E330" s="5"/>
      <c r="F330" s="5"/>
      <c r="G330" s="47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</row>
    <row r="331" spans="2:32" x14ac:dyDescent="0.2">
      <c r="B331" s="5"/>
      <c r="C331" s="5"/>
      <c r="D331" s="5"/>
      <c r="E331" s="5"/>
      <c r="F331" s="5"/>
      <c r="G331" s="47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</row>
    <row r="332" spans="2:32" x14ac:dyDescent="0.2">
      <c r="B332" s="5"/>
      <c r="C332" s="5"/>
      <c r="D332" s="5"/>
      <c r="E332" s="5"/>
      <c r="F332" s="5"/>
      <c r="G332" s="47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</row>
  </sheetData>
  <scenarios current="0">
    <scenario name="Wrong Price" locked="1" count="12" user="Tony Young" comment="Created by Tony Young on 3/15/2004">
      <inputCells r="O6" val="6395.75"/>
      <inputCells r="P6" val="6511.37"/>
      <inputCells r="Q6" val="9144.68908744898"/>
      <inputCells r="R6" val="9144.68908744898"/>
      <inputCells r="S6" val="9144.68908744898"/>
      <inputCells r="T6" val="9144.68908744898"/>
      <inputCells r="U6" val="9144.68908744898"/>
      <inputCells r="V6" val="9144.68908744898"/>
      <inputCells r="W6" val="9144.68908744898"/>
      <inputCells r="X6" val="9144.68908744898"/>
      <inputCells r="Y6" val="9144.68908744898"/>
      <inputCells r="Z6" val="9144.68908744898"/>
    </scenario>
  </scenarios>
  <mergeCells count="1">
    <mergeCell ref="U1:AF1"/>
  </mergeCells>
  <phoneticPr fontId="0" type="noConversion"/>
  <printOptions horizontalCentered="1"/>
  <pageMargins left="0.5" right="0.5" top="0.5" bottom="0.5" header="0.5" footer="0.5"/>
  <pageSetup scale="45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7"/>
  <sheetViews>
    <sheetView showGridLines="0" zoomScale="80" zoomScaleNormal="80" zoomScalePageLayoutView="125" workbookViewId="0">
      <pane xSplit="4" ySplit="3" topLeftCell="E22" activePane="bottomRight" state="frozen"/>
      <selection activeCell="B119" sqref="B119"/>
      <selection pane="topRight" activeCell="B119" sqref="B119"/>
      <selection pane="bottomLeft" activeCell="B119" sqref="B119"/>
      <selection pane="bottomRight" activeCell="O3" sqref="O3"/>
    </sheetView>
  </sheetViews>
  <sheetFormatPr defaultColWidth="9.140625" defaultRowHeight="12.75" x14ac:dyDescent="0.2"/>
  <cols>
    <col min="1" max="1" width="9.140625" style="5"/>
    <col min="2" max="2" width="5.140625" style="1" customWidth="1"/>
    <col min="3" max="3" width="24.7109375" style="2" customWidth="1"/>
    <col min="4" max="4" width="2.7109375" style="15" customWidth="1"/>
    <col min="5" max="5" width="11.7109375" style="6" customWidth="1"/>
    <col min="6" max="6" width="8.7109375" style="10" customWidth="1"/>
    <col min="7" max="7" width="11.7109375" style="50" customWidth="1"/>
    <col min="8" max="8" width="9.140625" style="10" bestFit="1" customWidth="1"/>
    <col min="9" max="9" width="11.7109375" style="6" customWidth="1"/>
    <col min="10" max="10" width="8.7109375" style="10" customWidth="1"/>
    <col min="11" max="11" width="11.7109375" style="6" customWidth="1"/>
    <col min="12" max="12" width="9.7109375" style="171" bestFit="1" customWidth="1"/>
    <col min="13" max="13" width="12.28515625" style="6" bestFit="1" customWidth="1"/>
    <col min="14" max="14" width="8.7109375" style="10" customWidth="1"/>
    <col min="15" max="15" width="11.7109375" style="6" customWidth="1"/>
    <col min="16" max="16" width="8.7109375" style="10" customWidth="1"/>
    <col min="17" max="18" width="10.7109375" style="6" customWidth="1"/>
    <col min="19" max="19" width="6.7109375" style="12" customWidth="1"/>
    <col min="20" max="31" width="11.7109375" style="6" customWidth="1"/>
    <col min="32" max="32" width="2.7109375" style="5" customWidth="1"/>
    <col min="33" max="16384" width="9.140625" style="5"/>
  </cols>
  <sheetData>
    <row r="1" spans="1:31" s="4" customFormat="1" ht="21.95" customHeight="1" x14ac:dyDescent="0.2">
      <c r="B1" s="4" t="s">
        <v>65</v>
      </c>
      <c r="C1" s="2"/>
      <c r="D1" s="14"/>
      <c r="E1" s="193" t="s">
        <v>27</v>
      </c>
      <c r="F1" s="194"/>
      <c r="G1" s="195">
        <v>41640</v>
      </c>
      <c r="H1" s="196"/>
      <c r="I1" s="24" t="s">
        <v>0</v>
      </c>
      <c r="J1" s="25"/>
      <c r="K1" s="24"/>
      <c r="L1" s="169"/>
      <c r="M1" s="24" t="s">
        <v>1</v>
      </c>
      <c r="N1" s="25"/>
      <c r="O1" s="24"/>
      <c r="P1" s="25"/>
      <c r="Q1" s="26"/>
      <c r="R1" s="26"/>
      <c r="S1" s="11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</row>
    <row r="2" spans="1:31" s="4" customFormat="1" x14ac:dyDescent="0.2">
      <c r="B2" s="4">
        <v>2018</v>
      </c>
      <c r="C2" s="2"/>
      <c r="D2" s="14"/>
      <c r="E2" s="24" t="s">
        <v>22</v>
      </c>
      <c r="F2" s="25"/>
      <c r="G2" s="75" t="s">
        <v>70</v>
      </c>
      <c r="H2" s="32"/>
      <c r="I2" s="24" t="s">
        <v>22</v>
      </c>
      <c r="J2" s="25"/>
      <c r="K2" s="75" t="s">
        <v>70</v>
      </c>
      <c r="L2" s="170"/>
      <c r="M2" s="24" t="s">
        <v>22</v>
      </c>
      <c r="N2" s="25"/>
      <c r="O2" s="75" t="s">
        <v>70</v>
      </c>
      <c r="P2" s="32"/>
      <c r="Q2" s="23"/>
      <c r="R2" s="23"/>
      <c r="S2" s="11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</row>
    <row r="3" spans="1:31" x14ac:dyDescent="0.2">
      <c r="G3" s="33"/>
      <c r="H3" s="34"/>
      <c r="K3" s="33"/>
      <c r="L3" s="40"/>
      <c r="O3" s="33"/>
      <c r="P3" s="34"/>
    </row>
    <row r="4" spans="1:31" s="1" customFormat="1" ht="18" customHeight="1" x14ac:dyDescent="0.25">
      <c r="B4" s="80" t="s">
        <v>28</v>
      </c>
      <c r="C4" s="18"/>
      <c r="D4" s="15"/>
      <c r="E4" s="6">
        <f>SUMIF(Gameplan!$H$2:$S$2,CurrentMonth,Gameplan!$H4:$S4)</f>
        <v>0</v>
      </c>
      <c r="F4" s="132" t="e">
        <f>+E4/E$4</f>
        <v>#DIV/0!</v>
      </c>
      <c r="G4" s="33">
        <f>SUMIF(Actual!$H$2:$S$2,CurrentMonth,Actual!$H4:$S4)</f>
        <v>0</v>
      </c>
      <c r="H4" s="40" t="e">
        <f>+G4/G$4</f>
        <v>#DIV/0!</v>
      </c>
      <c r="I4" s="6">
        <f>SUMIF(Gameplan!$H$3:$S$3,"yes",Gameplan!$H4:$S4)</f>
        <v>0</v>
      </c>
      <c r="J4" s="10" t="e">
        <f>+I4/I$4</f>
        <v>#DIV/0!</v>
      </c>
      <c r="K4" s="33">
        <f>SUMIF(Actual!$H$3:$S$3,"yes",Actual!$H4:$S4)</f>
        <v>0</v>
      </c>
      <c r="L4" s="40" t="e">
        <f>+K4/K$4</f>
        <v>#DIV/0!</v>
      </c>
      <c r="M4" s="6">
        <f>+Gameplan!$E4</f>
        <v>996290.48800000024</v>
      </c>
      <c r="N4" s="10">
        <f>+M4/M$4</f>
        <v>1</v>
      </c>
      <c r="O4" s="33">
        <f>+Actual!$E4</f>
        <v>0</v>
      </c>
      <c r="P4" s="34" t="e">
        <f>+O4/O$4</f>
        <v>#DIV/0!</v>
      </c>
      <c r="Q4" s="6"/>
      <c r="R4" s="6"/>
      <c r="S4" s="12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1:31" s="27" customFormat="1" ht="15" x14ac:dyDescent="0.25">
      <c r="B5" s="80" t="s">
        <v>29</v>
      </c>
      <c r="C5" s="86"/>
      <c r="E5" s="28">
        <f>SUMIF(Gameplan!$H$2:$S$2,CurrentMonth,Gameplan!$H5:$S5)</f>
        <v>0</v>
      </c>
      <c r="F5" s="132" t="e">
        <f>+E5/E$4</f>
        <v>#DIV/0!</v>
      </c>
      <c r="G5" s="33">
        <f>SUMIF(Actual!$H$2:$S$2,CurrentMonth,Actual!$H5:$S5)</f>
        <v>0</v>
      </c>
      <c r="H5" s="39" t="e">
        <f>+G5/G$4</f>
        <v>#DIV/0!</v>
      </c>
      <c r="I5" s="6">
        <f>SUMIF(Gameplan!$H$3:$S$3,"yes",Gameplan!$H5:$S5)</f>
        <v>0</v>
      </c>
      <c r="J5" s="10" t="e">
        <f>+I5/I$4</f>
        <v>#DIV/0!</v>
      </c>
      <c r="K5" s="33">
        <f>SUMIF(Actual!$H$3:$S$3,"yes",Actual!$H5:$S5)</f>
        <v>0</v>
      </c>
      <c r="L5" s="40" t="e">
        <f>+K5/K$4</f>
        <v>#DIV/0!</v>
      </c>
      <c r="M5" s="6">
        <f>+Gameplan!$E5</f>
        <v>-12000</v>
      </c>
      <c r="N5" s="10">
        <f>+M5/M$4</f>
        <v>-1.204467988456796E-2</v>
      </c>
      <c r="O5" s="33">
        <f>+Actual!$E5</f>
        <v>0</v>
      </c>
      <c r="P5" s="34" t="e">
        <f>+O5/O$4</f>
        <v>#DIV/0!</v>
      </c>
      <c r="Q5" s="28"/>
      <c r="R5" s="28"/>
      <c r="S5" s="29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</row>
    <row r="6" spans="1:31" s="27" customFormat="1" ht="15" x14ac:dyDescent="0.25">
      <c r="B6" s="80" t="s">
        <v>66</v>
      </c>
      <c r="C6" s="86"/>
      <c r="E6" s="28">
        <f>SUMIF(Gameplan!$H$2:$S$2,CurrentMonth,Gameplan!$H6:$S6)</f>
        <v>0</v>
      </c>
      <c r="F6" s="132" t="e">
        <f>+E6/E$4</f>
        <v>#DIV/0!</v>
      </c>
      <c r="G6" s="33">
        <f>SUMIF(Actual!$H$2:$S$2,CurrentMonth,Actual!$H6:$S6)</f>
        <v>0</v>
      </c>
      <c r="H6" s="39" t="e">
        <f t="shared" ref="H6" si="0">+G6/G$20</f>
        <v>#DIV/0!</v>
      </c>
      <c r="I6" s="6">
        <f>SUMIF(Gameplan!$H$3:$S$3,"yes",Gameplan!$H6:$S6)</f>
        <v>0</v>
      </c>
      <c r="J6" s="10" t="e">
        <f>+I6/I$4</f>
        <v>#DIV/0!</v>
      </c>
      <c r="K6" s="33">
        <f>SUMIF(Actual!$H$3:$S$3,"yes",Actual!$H6:$S6)</f>
        <v>0</v>
      </c>
      <c r="L6" s="40" t="e">
        <f>+K6/K$4</f>
        <v>#DIV/0!</v>
      </c>
      <c r="M6" s="6">
        <f>+Gameplan!$E6</f>
        <v>0</v>
      </c>
      <c r="N6" s="10">
        <f>+M6/M$4</f>
        <v>0</v>
      </c>
      <c r="O6" s="33">
        <f>+Actual!$E6</f>
        <v>0</v>
      </c>
      <c r="P6" s="34" t="e">
        <f>+O6/O$4</f>
        <v>#DIV/0!</v>
      </c>
      <c r="Q6" s="28"/>
      <c r="R6" s="28"/>
      <c r="S6" s="29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</row>
    <row r="7" spans="1:31" s="27" customFormat="1" ht="15" x14ac:dyDescent="0.25">
      <c r="B7" s="80"/>
      <c r="C7" s="86"/>
      <c r="E7" s="28"/>
      <c r="F7" s="29"/>
      <c r="G7" s="33"/>
      <c r="H7" s="39"/>
      <c r="I7" s="28"/>
      <c r="J7" s="29"/>
      <c r="K7" s="35"/>
      <c r="L7" s="39"/>
      <c r="M7" s="28"/>
      <c r="N7" s="29"/>
      <c r="O7" s="35"/>
      <c r="P7" s="36"/>
      <c r="Q7" s="28"/>
      <c r="R7" s="28"/>
      <c r="S7" s="29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</row>
    <row r="8" spans="1:31" s="147" customFormat="1" ht="15" x14ac:dyDescent="0.25">
      <c r="A8" s="87" t="s">
        <v>30</v>
      </c>
      <c r="C8" s="148"/>
      <c r="E8" s="149">
        <f>SUMIF(Gameplan!$H$2:$S$2,CurrentMonth,Gameplan!$H8:$S8)</f>
        <v>0</v>
      </c>
      <c r="F8" s="97"/>
      <c r="G8" s="151">
        <f>SUMIF(Actual!$H$2:$S$2,CurrentMonth,Actual!$H8:$S8)</f>
        <v>0</v>
      </c>
      <c r="H8" s="152"/>
      <c r="I8" s="153">
        <f>SUMIF(Gameplan!$H$3:$S$3,"yes",Gameplan!$H8:$S8)</f>
        <v>0</v>
      </c>
      <c r="J8" s="150"/>
      <c r="K8" s="134">
        <f>SUMIF(Actual!$H$3:$S$3,"yes",Actual!$H8:$S8)</f>
        <v>0</v>
      </c>
      <c r="L8" s="152"/>
      <c r="M8" s="149">
        <f>+Gameplan!$E8</f>
        <v>984290.48800000024</v>
      </c>
      <c r="N8" s="150"/>
      <c r="O8" s="134">
        <f>+Actual!$E8</f>
        <v>0</v>
      </c>
      <c r="P8" s="154"/>
      <c r="Q8" s="153"/>
      <c r="R8" s="153"/>
      <c r="S8" s="150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</row>
    <row r="9" spans="1:31" s="27" customFormat="1" ht="15" x14ac:dyDescent="0.25">
      <c r="B9" s="80"/>
      <c r="C9" s="86"/>
      <c r="E9" s="28"/>
      <c r="F9" s="29"/>
      <c r="G9" s="33"/>
      <c r="H9" s="39"/>
      <c r="I9" s="28"/>
      <c r="J9" s="29"/>
      <c r="K9" s="35"/>
      <c r="L9" s="39"/>
      <c r="M9" s="28"/>
      <c r="N9" s="29"/>
      <c r="O9" s="35"/>
      <c r="P9" s="36"/>
      <c r="Q9" s="28"/>
      <c r="R9" s="28"/>
      <c r="S9" s="29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31" s="27" customFormat="1" ht="15" x14ac:dyDescent="0.25">
      <c r="B10" s="80"/>
      <c r="C10" s="86"/>
      <c r="E10" s="28"/>
      <c r="F10" s="29"/>
      <c r="G10" s="33"/>
      <c r="H10" s="39"/>
      <c r="I10" s="28"/>
      <c r="J10" s="29"/>
      <c r="K10" s="35"/>
      <c r="L10" s="39"/>
      <c r="M10" s="28"/>
      <c r="N10" s="29"/>
      <c r="O10" s="35"/>
      <c r="P10" s="36"/>
      <c r="Q10" s="28"/>
      <c r="R10" s="28"/>
      <c r="S10" s="29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31" s="27" customFormat="1" ht="15" x14ac:dyDescent="0.25">
      <c r="C11" s="80" t="s">
        <v>31</v>
      </c>
      <c r="E11" s="28">
        <f>SUMIF(Gameplan!$H$2:$S$2,CurrentMonth,Gameplan!$H11:$S11)</f>
        <v>0</v>
      </c>
      <c r="F11" s="29" t="e">
        <f>+E11/E$8</f>
        <v>#DIV/0!</v>
      </c>
      <c r="G11" s="33">
        <f>SUMIF(Actual!$H$2:$S$2,CurrentMonth,Actual!$H11:$S11)</f>
        <v>0</v>
      </c>
      <c r="H11" s="39" t="e">
        <f>+G11/G$8</f>
        <v>#DIV/0!</v>
      </c>
      <c r="I11" s="6">
        <f>SUMIF(Gameplan!$H$3:$S$3,"yes",Gameplan!$H11:$S11)</f>
        <v>0</v>
      </c>
      <c r="J11" s="29" t="e">
        <f>+I11/I$8</f>
        <v>#DIV/0!</v>
      </c>
      <c r="K11" s="33">
        <f>SUMIF(Actual!$H$3:$S$3,"yes",Actual!$H11:$S11)</f>
        <v>0</v>
      </c>
      <c r="L11" s="39" t="e">
        <f>+K11/K$8</f>
        <v>#DIV/0!</v>
      </c>
      <c r="M11" s="6">
        <f>+Gameplan!$E11</f>
        <v>59057.429280000011</v>
      </c>
      <c r="N11" s="29">
        <f>+M11/M$8</f>
        <v>0.06</v>
      </c>
      <c r="O11" s="33">
        <f>+Actual!$E11</f>
        <v>0</v>
      </c>
      <c r="P11" s="36" t="e">
        <f>+O11/O$8</f>
        <v>#DIV/0!</v>
      </c>
      <c r="Q11" s="28"/>
      <c r="R11" s="28"/>
      <c r="S11" s="29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31" s="1" customFormat="1" ht="15" x14ac:dyDescent="0.25">
      <c r="A12" s="3"/>
      <c r="B12" s="3"/>
      <c r="C12" s="81" t="s">
        <v>32</v>
      </c>
      <c r="D12" s="15"/>
      <c r="E12" s="6">
        <f>SUMIF(Gameplan!$H$2:$S$2,CurrentMonth,Gameplan!$H12:$S12)</f>
        <v>0</v>
      </c>
      <c r="F12" s="29" t="e">
        <f>+E12/E$8</f>
        <v>#DIV/0!</v>
      </c>
      <c r="G12" s="33">
        <f>SUMIF(Actual!$H$2:$S$2,CurrentMonth,Actual!$H12:$S12)</f>
        <v>0</v>
      </c>
      <c r="H12" s="39" t="e">
        <f>+G12/G$8</f>
        <v>#DIV/0!</v>
      </c>
      <c r="I12" s="6">
        <f>SUMIF(Gameplan!$H$3:$S$3,"yes",Gameplan!$H12:$S12)</f>
        <v>0</v>
      </c>
      <c r="J12" s="29" t="e">
        <f>+I12/I$8</f>
        <v>#DIV/0!</v>
      </c>
      <c r="K12" s="33">
        <f>SUMIF(Actual!$H$3:$S$3,"yes",Actual!$H12:$S12)</f>
        <v>0</v>
      </c>
      <c r="L12" s="39" t="e">
        <f>+K12/K$8</f>
        <v>#DIV/0!</v>
      </c>
      <c r="M12" s="6">
        <f>+Gameplan!$E12</f>
        <v>39371.619520000007</v>
      </c>
      <c r="N12" s="29">
        <f>+M12/M$8</f>
        <v>0.04</v>
      </c>
      <c r="O12" s="33">
        <f>+Actual!$E12</f>
        <v>0</v>
      </c>
      <c r="P12" s="36" t="e">
        <f>+O12/O$8</f>
        <v>#DIV/0!</v>
      </c>
      <c r="Q12" s="6"/>
      <c r="R12" s="6"/>
      <c r="S12" s="12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s="27" customFormat="1" ht="15" x14ac:dyDescent="0.25">
      <c r="A13" s="3"/>
      <c r="B13" s="3"/>
      <c r="C13" s="81"/>
      <c r="E13" s="6"/>
      <c r="F13" s="29"/>
      <c r="G13" s="33"/>
      <c r="H13" s="39"/>
      <c r="I13" s="28"/>
      <c r="J13" s="29"/>
      <c r="K13" s="35"/>
      <c r="L13" s="39"/>
      <c r="M13" s="28"/>
      <c r="N13" s="29"/>
      <c r="O13" s="35"/>
      <c r="P13" s="36"/>
      <c r="Q13" s="28"/>
      <c r="R13" s="28"/>
      <c r="S13" s="29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31" s="52" customFormat="1" ht="15" x14ac:dyDescent="0.2">
      <c r="B14" s="111" t="s">
        <v>33</v>
      </c>
      <c r="C14" s="88"/>
      <c r="E14" s="8">
        <f>SUMIF(Gameplan!$H$2:$S$2,CurrentMonth,Gameplan!$H14:$S14)</f>
        <v>0</v>
      </c>
      <c r="F14" s="54" t="e">
        <f>+E14/E$8</f>
        <v>#DIV/0!</v>
      </c>
      <c r="G14" s="37">
        <f>SUMIF(Actual!$H$2:$S$2,CurrentMonth,Actual!$H14:$S14)</f>
        <v>0</v>
      </c>
      <c r="H14" s="42" t="e">
        <f>+G14/G$8</f>
        <v>#DIV/0!</v>
      </c>
      <c r="I14" s="8">
        <f>SUMIF(Gameplan!$H$3:$S$3,"yes",Gameplan!$H14:$S14)</f>
        <v>0</v>
      </c>
      <c r="J14" s="54" t="e">
        <f>+I14/I$8</f>
        <v>#DIV/0!</v>
      </c>
      <c r="K14" s="37">
        <f>SUMIF(Actual!$H$3:$S$3,"yes",Actual!$H14:$S14)</f>
        <v>0</v>
      </c>
      <c r="L14" s="42" t="e">
        <f>+K14/K$8</f>
        <v>#DIV/0!</v>
      </c>
      <c r="M14" s="8">
        <f>+Gameplan!$E14</f>
        <v>98429.048800000004</v>
      </c>
      <c r="N14" s="54">
        <f>+M14/M$8</f>
        <v>9.9999999999999978E-2</v>
      </c>
      <c r="O14" s="37">
        <f>+Actual!$E14</f>
        <v>0</v>
      </c>
      <c r="P14" s="56" t="e">
        <f>+O14/O$8</f>
        <v>#DIV/0!</v>
      </c>
      <c r="Q14" s="53"/>
      <c r="R14" s="53"/>
      <c r="S14" s="54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</row>
    <row r="15" spans="1:31" s="27" customFormat="1" ht="15" x14ac:dyDescent="0.25">
      <c r="B15" s="80"/>
      <c r="C15" s="86"/>
      <c r="E15" s="6"/>
      <c r="F15" s="29"/>
      <c r="G15" s="33"/>
      <c r="H15" s="39"/>
      <c r="I15" s="28"/>
      <c r="J15" s="29"/>
      <c r="K15" s="35"/>
      <c r="L15" s="39"/>
      <c r="M15" s="28"/>
      <c r="N15" s="29"/>
      <c r="O15" s="35"/>
      <c r="P15" s="36"/>
      <c r="Q15" s="28"/>
      <c r="R15" s="28"/>
      <c r="S15" s="29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31" s="27" customFormat="1" ht="15" x14ac:dyDescent="0.25">
      <c r="B16" s="80" t="s">
        <v>34</v>
      </c>
      <c r="C16" s="86"/>
      <c r="E16" s="6">
        <f>SUMIF(Gameplan!$H$2:$S$2,CurrentMonth,Gameplan!$H16:$S16)</f>
        <v>0</v>
      </c>
      <c r="F16" s="29" t="e">
        <f t="shared" ref="F16:F52" si="1">+E16/E$8</f>
        <v>#DIV/0!</v>
      </c>
      <c r="G16" s="33">
        <f>SUMIF(Actual!$H$2:$S$2,CurrentMonth,Actual!$H16:$S16)</f>
        <v>0</v>
      </c>
      <c r="H16" s="39" t="e">
        <f t="shared" ref="H16:H59" si="2">+G16/G$8</f>
        <v>#DIV/0!</v>
      </c>
      <c r="I16" s="6">
        <f>SUMIF(Gameplan!$H$3:$S$3,"yes",Gameplan!$H16:$S16)</f>
        <v>0</v>
      </c>
      <c r="J16" s="29" t="e">
        <f t="shared" ref="J16:J59" si="3">+I16/I$8</f>
        <v>#DIV/0!</v>
      </c>
      <c r="K16" s="33">
        <f>SUMIF(Actual!$H$3:$S$3,"yes",Actual!$H16:$S16)</f>
        <v>0</v>
      </c>
      <c r="L16" s="39" t="e">
        <f t="shared" ref="L16:L59" si="4">+K16/K$8</f>
        <v>#DIV/0!</v>
      </c>
      <c r="M16" s="6">
        <f>+Gameplan!$E16</f>
        <v>12000</v>
      </c>
      <c r="N16" s="29">
        <f t="shared" ref="N16:N59" si="5">+M16/M$8</f>
        <v>1.2191522874901536E-2</v>
      </c>
      <c r="O16" s="33">
        <f>+Actual!$E16</f>
        <v>0</v>
      </c>
      <c r="P16" s="36" t="e">
        <f t="shared" ref="P16:P50" si="6">+O16/O$8</f>
        <v>#DIV/0!</v>
      </c>
      <c r="Q16" s="28"/>
      <c r="R16" s="28"/>
      <c r="S16" s="29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s="52" customFormat="1" ht="15" x14ac:dyDescent="0.25">
      <c r="A17" s="120"/>
      <c r="B17" s="81" t="s">
        <v>35</v>
      </c>
      <c r="C17" s="121"/>
      <c r="E17" s="8">
        <f>SUMIF(Gameplan!$H$2:$S$2,CurrentMonth,Gameplan!$H17:$S17)</f>
        <v>0</v>
      </c>
      <c r="F17" s="54" t="e">
        <f t="shared" si="1"/>
        <v>#DIV/0!</v>
      </c>
      <c r="G17" s="37">
        <f>SUMIF(Actual!$H$2:$S$2,CurrentMonth,Actual!$H17:$S17)</f>
        <v>0</v>
      </c>
      <c r="H17" s="42" t="e">
        <f t="shared" si="2"/>
        <v>#DIV/0!</v>
      </c>
      <c r="I17" s="8">
        <f>SUMIF(Gameplan!$H$3:$S$3,"yes",Gameplan!$H17:$S17)</f>
        <v>0</v>
      </c>
      <c r="J17" s="54" t="e">
        <f t="shared" si="3"/>
        <v>#DIV/0!</v>
      </c>
      <c r="K17" s="37">
        <f>SUMIF(Actual!$H$3:$S$3,"yes",Actual!$H17:$S17)</f>
        <v>0</v>
      </c>
      <c r="L17" s="42" t="e">
        <f t="shared" si="4"/>
        <v>#DIV/0!</v>
      </c>
      <c r="M17" s="8">
        <f>+Gameplan!$E17</f>
        <v>12000</v>
      </c>
      <c r="N17" s="54">
        <f t="shared" si="5"/>
        <v>1.2191522874901536E-2</v>
      </c>
      <c r="O17" s="37">
        <f>+Actual!$E17</f>
        <v>0</v>
      </c>
      <c r="P17" s="56" t="e">
        <f t="shared" si="6"/>
        <v>#DIV/0!</v>
      </c>
      <c r="Q17" s="53"/>
      <c r="R17" s="53"/>
      <c r="S17" s="54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</row>
    <row r="18" spans="1:31" s="27" customFormat="1" ht="12" x14ac:dyDescent="0.2">
      <c r="C18" s="129" t="str">
        <f>Gameplan!C18</f>
        <v>Doctor Vehicle</v>
      </c>
      <c r="E18" s="116">
        <f>SUMIF(Gameplan!$H$2:$S$2,CurrentMonth,Gameplan!$H18:$S18)</f>
        <v>0</v>
      </c>
      <c r="F18" s="29" t="e">
        <f t="shared" si="1"/>
        <v>#DIV/0!</v>
      </c>
      <c r="G18" s="138">
        <f>SUMIF(Actual!$H$2:$S$2,CurrentMonth,Actual!$H18:$S18)</f>
        <v>0</v>
      </c>
      <c r="H18" s="39" t="e">
        <f t="shared" si="2"/>
        <v>#DIV/0!</v>
      </c>
      <c r="I18" s="116">
        <f>SUMIF(Gameplan!$H$3:$S$3,"yes",Gameplan!$H18:$S18)</f>
        <v>0</v>
      </c>
      <c r="J18" s="29" t="e">
        <f t="shared" si="3"/>
        <v>#DIV/0!</v>
      </c>
      <c r="K18" s="138">
        <f>SUMIF(Actual!$H$3:$S$3,"yes",Actual!$H18:$S18)</f>
        <v>0</v>
      </c>
      <c r="L18" s="39" t="e">
        <f t="shared" si="4"/>
        <v>#DIV/0!</v>
      </c>
      <c r="M18" s="116">
        <f>+Gameplan!$E18</f>
        <v>12000</v>
      </c>
      <c r="N18" s="29">
        <f t="shared" si="5"/>
        <v>1.2191522874901536E-2</v>
      </c>
      <c r="O18" s="138">
        <f>+Actual!$E18</f>
        <v>0</v>
      </c>
      <c r="P18" s="36" t="e">
        <f t="shared" si="6"/>
        <v>#DIV/0!</v>
      </c>
      <c r="Q18" s="28"/>
      <c r="R18" s="28"/>
      <c r="S18" s="29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s="52" customFormat="1" ht="12" x14ac:dyDescent="0.2">
      <c r="A19" s="27"/>
      <c r="B19" s="27"/>
      <c r="C19" s="129" t="str">
        <f>Gameplan!C19</f>
        <v>Other</v>
      </c>
      <c r="E19" s="116">
        <f>SUMIF(Gameplan!$H$2:$S$2,CurrentMonth,Gameplan!$H19:$S19)</f>
        <v>0</v>
      </c>
      <c r="F19" s="29" t="e">
        <f t="shared" si="1"/>
        <v>#DIV/0!</v>
      </c>
      <c r="G19" s="138">
        <f>SUMIF(Actual!$H$2:$S$2,CurrentMonth,Actual!$H19:$S19)</f>
        <v>0</v>
      </c>
      <c r="H19" s="39" t="e">
        <f t="shared" si="2"/>
        <v>#DIV/0!</v>
      </c>
      <c r="I19" s="116">
        <f>SUMIF(Gameplan!$H$3:$S$3,"yes",Gameplan!$H19:$S19)</f>
        <v>0</v>
      </c>
      <c r="J19" s="29" t="e">
        <f t="shared" si="3"/>
        <v>#DIV/0!</v>
      </c>
      <c r="K19" s="138">
        <f>SUMIF(Actual!$H$3:$S$3,"yes",Actual!$H19:$S19)</f>
        <v>0</v>
      </c>
      <c r="L19" s="39" t="e">
        <f t="shared" si="4"/>
        <v>#DIV/0!</v>
      </c>
      <c r="M19" s="116">
        <f>+Gameplan!$E19</f>
        <v>0</v>
      </c>
      <c r="N19" s="29">
        <f t="shared" si="5"/>
        <v>0</v>
      </c>
      <c r="O19" s="138">
        <f>+Actual!$E19</f>
        <v>0</v>
      </c>
      <c r="P19" s="36" t="e">
        <f t="shared" si="6"/>
        <v>#DIV/0!</v>
      </c>
      <c r="Q19" s="53"/>
      <c r="R19" s="53"/>
      <c r="S19" s="54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</row>
    <row r="20" spans="1:31" s="141" customFormat="1" ht="12" x14ac:dyDescent="0.2">
      <c r="A20" s="52"/>
      <c r="B20" s="52"/>
      <c r="C20" s="129" t="str">
        <f>Gameplan!C20</f>
        <v>Other</v>
      </c>
      <c r="D20" s="168"/>
      <c r="E20" s="116">
        <f>SUMIF(Gameplan!$H$2:$S$2,CurrentMonth,Gameplan!$H20:$S20)</f>
        <v>0</v>
      </c>
      <c r="F20" s="29" t="e">
        <f t="shared" si="1"/>
        <v>#DIV/0!</v>
      </c>
      <c r="G20" s="138">
        <f>SUMIF(Actual!$H$2:$S$2,CurrentMonth,Actual!$H20:$S20)</f>
        <v>0</v>
      </c>
      <c r="H20" s="39" t="e">
        <f t="shared" si="2"/>
        <v>#DIV/0!</v>
      </c>
      <c r="I20" s="116">
        <f>SUMIF(Gameplan!$H$3:$S$3,"yes",Gameplan!$H20:$S20)</f>
        <v>0</v>
      </c>
      <c r="J20" s="29" t="e">
        <f t="shared" si="3"/>
        <v>#DIV/0!</v>
      </c>
      <c r="K20" s="138">
        <f>SUMIF(Actual!$H$3:$S$3,"yes",Actual!$H20:$S20)</f>
        <v>0</v>
      </c>
      <c r="L20" s="39" t="e">
        <f t="shared" si="4"/>
        <v>#DIV/0!</v>
      </c>
      <c r="M20" s="116">
        <f>+Gameplan!$E20</f>
        <v>0</v>
      </c>
      <c r="N20" s="29">
        <f t="shared" si="5"/>
        <v>0</v>
      </c>
      <c r="O20" s="138">
        <f>+Actual!$E20</f>
        <v>0</v>
      </c>
      <c r="P20" s="36" t="e">
        <f t="shared" si="6"/>
        <v>#DIV/0!</v>
      </c>
      <c r="Q20" s="140"/>
      <c r="R20" s="140"/>
      <c r="S20" s="139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</row>
    <row r="21" spans="1:31" ht="15" x14ac:dyDescent="0.25">
      <c r="A21" s="4"/>
      <c r="B21" s="80" t="s">
        <v>16</v>
      </c>
      <c r="C21" s="85"/>
      <c r="E21" s="6">
        <f>SUMIF(Gameplan!$H$2:$S$2,CurrentMonth,Gameplan!$H21:$S21)</f>
        <v>0</v>
      </c>
      <c r="F21" s="29" t="e">
        <f t="shared" si="1"/>
        <v>#DIV/0!</v>
      </c>
      <c r="G21" s="33">
        <f>SUMIF(Actual!$H$2:$S$2,CurrentMonth,Actual!$H21:$S21)</f>
        <v>0</v>
      </c>
      <c r="H21" s="39" t="e">
        <f t="shared" si="2"/>
        <v>#DIV/0!</v>
      </c>
      <c r="I21" s="6">
        <f>SUMIF(Gameplan!$H$3:$S$3,"yes",Gameplan!$H21:$S21)</f>
        <v>0</v>
      </c>
      <c r="J21" s="29" t="e">
        <f t="shared" si="3"/>
        <v>#DIV/0!</v>
      </c>
      <c r="K21" s="33">
        <f>SUMIF(Actual!$H$3:$S$3,"yes",Actual!$H21:$S21)</f>
        <v>0</v>
      </c>
      <c r="L21" s="39" t="e">
        <f t="shared" si="4"/>
        <v>#DIV/0!</v>
      </c>
      <c r="M21" s="6">
        <f>+Gameplan!$E21</f>
        <v>0</v>
      </c>
      <c r="N21" s="29">
        <f t="shared" si="5"/>
        <v>0</v>
      </c>
      <c r="O21" s="33">
        <f>+Actual!$E21</f>
        <v>0</v>
      </c>
      <c r="P21" s="36" t="e">
        <f t="shared" si="6"/>
        <v>#DIV/0!</v>
      </c>
    </row>
    <row r="22" spans="1:31" ht="15" x14ac:dyDescent="0.25">
      <c r="B22" s="80" t="s">
        <v>36</v>
      </c>
      <c r="C22" s="85"/>
      <c r="E22" s="6">
        <f>SUMIF(Gameplan!$H$2:$S$2,CurrentMonth,Gameplan!$H22:$S22)</f>
        <v>0</v>
      </c>
      <c r="F22" s="29" t="e">
        <f t="shared" si="1"/>
        <v>#DIV/0!</v>
      </c>
      <c r="G22" s="33">
        <f>SUMIF(Actual!$H$2:$S$2,CurrentMonth,Actual!$H22:$S22)</f>
        <v>0</v>
      </c>
      <c r="H22" s="39" t="e">
        <f t="shared" si="2"/>
        <v>#DIV/0!</v>
      </c>
      <c r="I22" s="6">
        <f>SUMIF(Gameplan!$H$3:$S$3,"yes",Gameplan!$H22:$S22)</f>
        <v>0</v>
      </c>
      <c r="J22" s="29" t="e">
        <f t="shared" si="3"/>
        <v>#DIV/0!</v>
      </c>
      <c r="K22" s="33">
        <f>SUMIF(Actual!$H$3:$S$3,"yes",Actual!$H22:$S22)</f>
        <v>0</v>
      </c>
      <c r="L22" s="39" t="e">
        <f t="shared" si="4"/>
        <v>#DIV/0!</v>
      </c>
      <c r="M22" s="6">
        <f>+Gameplan!$E22</f>
        <v>1320</v>
      </c>
      <c r="N22" s="29">
        <f t="shared" si="5"/>
        <v>1.3410675162391691E-3</v>
      </c>
      <c r="O22" s="33">
        <f>+Actual!$E22</f>
        <v>0</v>
      </c>
      <c r="P22" s="36" t="e">
        <f t="shared" si="6"/>
        <v>#DIV/0!</v>
      </c>
    </row>
    <row r="23" spans="1:31" s="27" customFormat="1" ht="15" x14ac:dyDescent="0.25">
      <c r="A23" s="5"/>
      <c r="B23" s="80" t="s">
        <v>37</v>
      </c>
      <c r="C23" s="85"/>
      <c r="E23" s="6">
        <f>SUMIF(Gameplan!$H$2:$S$2,CurrentMonth,Gameplan!$H23:$S23)</f>
        <v>0</v>
      </c>
      <c r="F23" s="29" t="e">
        <f t="shared" si="1"/>
        <v>#DIV/0!</v>
      </c>
      <c r="G23" s="33">
        <f>SUMIF(Actual!$H$2:$S$2,CurrentMonth,Actual!$H23:$S23)</f>
        <v>0</v>
      </c>
      <c r="H23" s="39" t="e">
        <f t="shared" si="2"/>
        <v>#DIV/0!</v>
      </c>
      <c r="I23" s="6">
        <f>SUMIF(Gameplan!$H$3:$S$3,"yes",Gameplan!$H23:$S23)</f>
        <v>0</v>
      </c>
      <c r="J23" s="29" t="e">
        <f t="shared" si="3"/>
        <v>#DIV/0!</v>
      </c>
      <c r="K23" s="33">
        <f>SUMIF(Actual!$H$3:$S$3,"yes",Actual!$H23:$S23)</f>
        <v>0</v>
      </c>
      <c r="L23" s="39" t="e">
        <f t="shared" si="4"/>
        <v>#DIV/0!</v>
      </c>
      <c r="M23" s="6">
        <f>+Gameplan!$E23</f>
        <v>600</v>
      </c>
      <c r="N23" s="29">
        <f t="shared" si="5"/>
        <v>6.0957614374507684E-4</v>
      </c>
      <c r="O23" s="33">
        <f>+Actual!$E23</f>
        <v>0</v>
      </c>
      <c r="P23" s="36" t="e">
        <f t="shared" si="6"/>
        <v>#DIV/0!</v>
      </c>
      <c r="Q23" s="28"/>
      <c r="R23" s="28"/>
      <c r="S23" s="29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s="27" customFormat="1" ht="15" x14ac:dyDescent="0.25">
      <c r="B24" s="80" t="s">
        <v>17</v>
      </c>
      <c r="C24" s="86"/>
      <c r="E24" s="6">
        <f>SUMIF(Gameplan!$H$2:$S$2,CurrentMonth,Gameplan!$H24:$S24)</f>
        <v>0</v>
      </c>
      <c r="F24" s="29" t="e">
        <f t="shared" si="1"/>
        <v>#DIV/0!</v>
      </c>
      <c r="G24" s="33">
        <f>SUMIF(Actual!$H$2:$S$2,CurrentMonth,Actual!$H24:$S24)</f>
        <v>0</v>
      </c>
      <c r="H24" s="39" t="e">
        <f t="shared" si="2"/>
        <v>#DIV/0!</v>
      </c>
      <c r="I24" s="6">
        <f>SUMIF(Gameplan!$H$3:$S$3,"yes",Gameplan!$H24:$S24)</f>
        <v>0</v>
      </c>
      <c r="J24" s="29" t="e">
        <f t="shared" si="3"/>
        <v>#DIV/0!</v>
      </c>
      <c r="K24" s="33">
        <f>SUMIF(Actual!$H$3:$S$3,"yes",Actual!$H24:$S24)</f>
        <v>0</v>
      </c>
      <c r="L24" s="39" t="e">
        <f t="shared" si="4"/>
        <v>#DIV/0!</v>
      </c>
      <c r="M24" s="6">
        <f>+Gameplan!$E24</f>
        <v>6828</v>
      </c>
      <c r="N24" s="29">
        <f t="shared" si="5"/>
        <v>6.9369765158189744E-3</v>
      </c>
      <c r="O24" s="33">
        <f>+Actual!$E24</f>
        <v>0</v>
      </c>
      <c r="P24" s="36" t="e">
        <f t="shared" si="6"/>
        <v>#DIV/0!</v>
      </c>
      <c r="Q24" s="28"/>
      <c r="R24" s="28"/>
      <c r="S24" s="29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s="27" customFormat="1" ht="15" x14ac:dyDescent="0.25">
      <c r="B25" s="80" t="s">
        <v>18</v>
      </c>
      <c r="C25" s="86"/>
      <c r="E25" s="6">
        <f>SUMIF(Gameplan!$H$2:$S$2,CurrentMonth,Gameplan!$H25:$S25)</f>
        <v>0</v>
      </c>
      <c r="F25" s="29" t="e">
        <f t="shared" si="1"/>
        <v>#DIV/0!</v>
      </c>
      <c r="G25" s="33">
        <f>SUMIF(Actual!$H$2:$S$2,CurrentMonth,Actual!$H25:$S25)</f>
        <v>0</v>
      </c>
      <c r="H25" s="39" t="e">
        <f t="shared" si="2"/>
        <v>#DIV/0!</v>
      </c>
      <c r="I25" s="6">
        <f>SUMIF(Gameplan!$H$3:$S$3,"yes",Gameplan!$H25:$S25)</f>
        <v>0</v>
      </c>
      <c r="J25" s="29" t="e">
        <f t="shared" si="3"/>
        <v>#DIV/0!</v>
      </c>
      <c r="K25" s="33">
        <f>SUMIF(Actual!$H$3:$S$3,"yes",Actual!$H25:$S25)</f>
        <v>0</v>
      </c>
      <c r="L25" s="39" t="e">
        <f t="shared" si="4"/>
        <v>#DIV/0!</v>
      </c>
      <c r="M25" s="6">
        <f>+Gameplan!$E25</f>
        <v>36000</v>
      </c>
      <c r="N25" s="29">
        <f t="shared" si="5"/>
        <v>3.6574568624704609E-2</v>
      </c>
      <c r="O25" s="33">
        <f>+Actual!$E25</f>
        <v>0</v>
      </c>
      <c r="P25" s="36" t="e">
        <f t="shared" si="6"/>
        <v>#DIV/0!</v>
      </c>
      <c r="Q25" s="28"/>
      <c r="R25" s="28"/>
      <c r="S25" s="29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s="27" customFormat="1" ht="15" x14ac:dyDescent="0.25">
      <c r="B26" s="80" t="s">
        <v>38</v>
      </c>
      <c r="C26" s="86"/>
      <c r="E26" s="6">
        <f>SUMIF(Gameplan!$H$2:$S$2,CurrentMonth,Gameplan!$H26:$S26)</f>
        <v>0</v>
      </c>
      <c r="F26" s="29" t="e">
        <f t="shared" si="1"/>
        <v>#DIV/0!</v>
      </c>
      <c r="G26" s="33">
        <f>SUMIF(Actual!$H$2:$S$2,CurrentMonth,Actual!$H26:$S26)</f>
        <v>0</v>
      </c>
      <c r="H26" s="39" t="e">
        <f t="shared" si="2"/>
        <v>#DIV/0!</v>
      </c>
      <c r="I26" s="6">
        <f>SUMIF(Gameplan!$H$3:$S$3,"yes",Gameplan!$H26:$S26)</f>
        <v>0</v>
      </c>
      <c r="J26" s="29" t="e">
        <f t="shared" si="3"/>
        <v>#DIV/0!</v>
      </c>
      <c r="K26" s="33">
        <f>SUMIF(Actual!$H$3:$S$3,"yes",Actual!$H26:$S26)</f>
        <v>0</v>
      </c>
      <c r="L26" s="39" t="e">
        <f t="shared" si="4"/>
        <v>#DIV/0!</v>
      </c>
      <c r="M26" s="6">
        <f>+Gameplan!$E26</f>
        <v>6000</v>
      </c>
      <c r="N26" s="29">
        <f t="shared" si="5"/>
        <v>6.0957614374507682E-3</v>
      </c>
      <c r="O26" s="33">
        <f>+Actual!$E26</f>
        <v>0</v>
      </c>
      <c r="P26" s="36" t="e">
        <f t="shared" si="6"/>
        <v>#DIV/0!</v>
      </c>
      <c r="Q26" s="28"/>
      <c r="R26" s="28"/>
      <c r="S26" s="29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s="27" customFormat="1" ht="15" x14ac:dyDescent="0.25">
      <c r="B27" s="89" t="s">
        <v>39</v>
      </c>
      <c r="C27" s="86"/>
      <c r="E27" s="6">
        <f>SUMIF(Gameplan!$H$2:$S$2,CurrentMonth,Gameplan!$H27:$S27)</f>
        <v>0</v>
      </c>
      <c r="F27" s="29" t="e">
        <f t="shared" si="1"/>
        <v>#DIV/0!</v>
      </c>
      <c r="G27" s="33">
        <f>SUMIF(Actual!$H$2:$S$2,CurrentMonth,Actual!$H27:$S27)</f>
        <v>0</v>
      </c>
      <c r="H27" s="39" t="e">
        <f t="shared" si="2"/>
        <v>#DIV/0!</v>
      </c>
      <c r="I27" s="6">
        <f>SUMIF(Gameplan!$H$3:$S$3,"yes",Gameplan!$H27:$S27)</f>
        <v>0</v>
      </c>
      <c r="J27" s="29" t="e">
        <f t="shared" si="3"/>
        <v>#DIV/0!</v>
      </c>
      <c r="K27" s="33">
        <f>SUMIF(Actual!$H$3:$S$3,"yes",Actual!$H27:$S27)</f>
        <v>0</v>
      </c>
      <c r="L27" s="39" t="e">
        <f t="shared" si="4"/>
        <v>#DIV/0!</v>
      </c>
      <c r="M27" s="6">
        <f>+Gameplan!$E27</f>
        <v>6000</v>
      </c>
      <c r="N27" s="29">
        <f t="shared" si="5"/>
        <v>6.0957614374507682E-3</v>
      </c>
      <c r="O27" s="33">
        <f>+Actual!$E27</f>
        <v>0</v>
      </c>
      <c r="P27" s="36" t="e">
        <f t="shared" si="6"/>
        <v>#DIV/0!</v>
      </c>
      <c r="Q27" s="28"/>
      <c r="R27" s="28"/>
      <c r="S27" s="29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s="27" customFormat="1" ht="15" x14ac:dyDescent="0.25">
      <c r="B28" s="80" t="s">
        <v>40</v>
      </c>
      <c r="C28" s="86"/>
      <c r="E28" s="6">
        <f>SUMIF(Gameplan!$H$2:$S$2,CurrentMonth,Gameplan!$H28:$S28)</f>
        <v>0</v>
      </c>
      <c r="F28" s="29" t="e">
        <f t="shared" si="1"/>
        <v>#DIV/0!</v>
      </c>
      <c r="G28" s="33">
        <f>SUMIF(Actual!$H$2:$S$2,CurrentMonth,Actual!$H28:$S28)</f>
        <v>0</v>
      </c>
      <c r="H28" s="39" t="e">
        <f t="shared" si="2"/>
        <v>#DIV/0!</v>
      </c>
      <c r="I28" s="6">
        <f>SUMIF(Gameplan!$H$3:$S$3,"yes",Gameplan!$H28:$S28)</f>
        <v>0</v>
      </c>
      <c r="J28" s="29" t="e">
        <f t="shared" si="3"/>
        <v>#DIV/0!</v>
      </c>
      <c r="K28" s="33">
        <f>SUMIF(Actual!$H$3:$S$3,"yes",Actual!$H28:$S28)</f>
        <v>0</v>
      </c>
      <c r="L28" s="39" t="e">
        <f t="shared" si="4"/>
        <v>#DIV/0!</v>
      </c>
      <c r="M28" s="6">
        <f>+Gameplan!$E28</f>
        <v>0</v>
      </c>
      <c r="N28" s="29">
        <f t="shared" si="5"/>
        <v>0</v>
      </c>
      <c r="O28" s="33">
        <f>+Actual!$E28</f>
        <v>0</v>
      </c>
      <c r="P28" s="36" t="e">
        <f t="shared" si="6"/>
        <v>#DIV/0!</v>
      </c>
      <c r="Q28" s="28"/>
      <c r="R28" s="28"/>
      <c r="S28" s="29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s="3" customFormat="1" ht="15" x14ac:dyDescent="0.25">
      <c r="A29" s="120"/>
      <c r="B29" s="81" t="s">
        <v>41</v>
      </c>
      <c r="C29" s="126"/>
      <c r="D29" s="16"/>
      <c r="E29" s="8">
        <f>SUMIF(Gameplan!$H$2:$S$2,CurrentMonth,Gameplan!$H29:$S29)</f>
        <v>0</v>
      </c>
      <c r="F29" s="54" t="e">
        <f t="shared" si="1"/>
        <v>#DIV/0!</v>
      </c>
      <c r="G29" s="37">
        <f>SUMIF(Actual!$H$2:$S$2,CurrentMonth,Actual!$H29:$S29)</f>
        <v>0</v>
      </c>
      <c r="H29" s="42" t="e">
        <f t="shared" si="2"/>
        <v>#DIV/0!</v>
      </c>
      <c r="I29" s="8">
        <f>SUMIF(Gameplan!$H$3:$S$3,"yes",Gameplan!$H29:$S29)</f>
        <v>0</v>
      </c>
      <c r="J29" s="54" t="e">
        <f t="shared" si="3"/>
        <v>#DIV/0!</v>
      </c>
      <c r="K29" s="37">
        <f>SUMIF(Actual!$H$3:$S$3,"yes",Actual!$H29:$S29)</f>
        <v>0</v>
      </c>
      <c r="L29" s="42" t="e">
        <f t="shared" si="4"/>
        <v>#DIV/0!</v>
      </c>
      <c r="M29" s="8">
        <f>+Gameplan!$E29</f>
        <v>480000</v>
      </c>
      <c r="N29" s="54">
        <f t="shared" si="5"/>
        <v>0.48766091499606151</v>
      </c>
      <c r="O29" s="37">
        <f>+Actual!$E29</f>
        <v>0</v>
      </c>
      <c r="P29" s="56" t="e">
        <f t="shared" si="6"/>
        <v>#DIV/0!</v>
      </c>
      <c r="Q29" s="8"/>
      <c r="R29" s="8"/>
      <c r="S29" s="13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</row>
    <row r="30" spans="1:31" s="27" customFormat="1" ht="12" x14ac:dyDescent="0.2">
      <c r="B30" s="86"/>
      <c r="C30" s="143" t="str">
        <f>Gameplan!C30</f>
        <v>Owner Dr. Salary</v>
      </c>
      <c r="E30" s="28">
        <f>SUMIF(Gameplan!$H$2:$S$2,CurrentMonth,Gameplan!$H30:$S30)</f>
        <v>0</v>
      </c>
      <c r="F30" s="29" t="e">
        <f t="shared" si="1"/>
        <v>#DIV/0!</v>
      </c>
      <c r="G30" s="35">
        <f>SUMIF(Actual!$H$2:$S$2,CurrentMonth,Actual!$H30:$S30)</f>
        <v>0</v>
      </c>
      <c r="H30" s="39" t="e">
        <f t="shared" si="2"/>
        <v>#DIV/0!</v>
      </c>
      <c r="I30" s="116">
        <f>SUMIF(Gameplan!$H$3:$S$3,"yes",Gameplan!$H30:$S30)</f>
        <v>0</v>
      </c>
      <c r="J30" s="29" t="e">
        <f t="shared" si="3"/>
        <v>#DIV/0!</v>
      </c>
      <c r="K30" s="138">
        <f>SUMIF(Actual!$H$3:$S$3,"yes",Actual!$H30:$S30)</f>
        <v>0</v>
      </c>
      <c r="L30" s="39" t="e">
        <f t="shared" si="4"/>
        <v>#DIV/0!</v>
      </c>
      <c r="M30" s="116">
        <f>+Gameplan!$E30</f>
        <v>156000</v>
      </c>
      <c r="N30" s="29">
        <f t="shared" si="5"/>
        <v>0.15848979737371999</v>
      </c>
      <c r="O30" s="138">
        <f>+Actual!$E30</f>
        <v>0</v>
      </c>
      <c r="P30" s="36" t="e">
        <f t="shared" si="6"/>
        <v>#DIV/0!</v>
      </c>
      <c r="Q30" s="28"/>
      <c r="R30" s="28"/>
      <c r="S30" s="29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s="27" customFormat="1" ht="12" x14ac:dyDescent="0.2">
      <c r="C31" s="143" t="str">
        <f>Gameplan!C31</f>
        <v>Other Salar</v>
      </c>
      <c r="E31" s="28">
        <f>SUMIF(Gameplan!$H$2:$S$2,CurrentMonth,Gameplan!$H31:$S31)</f>
        <v>0</v>
      </c>
      <c r="F31" s="29" t="e">
        <f t="shared" si="1"/>
        <v>#DIV/0!</v>
      </c>
      <c r="G31" s="35">
        <f>SUMIF(Actual!$H$2:$S$2,CurrentMonth,Actual!$H31:$S31)</f>
        <v>0</v>
      </c>
      <c r="H31" s="39" t="e">
        <f t="shared" si="2"/>
        <v>#DIV/0!</v>
      </c>
      <c r="I31" s="116">
        <f>SUMIF(Gameplan!$H$3:$S$3,"yes",Gameplan!$H31:$S31)</f>
        <v>0</v>
      </c>
      <c r="J31" s="29" t="e">
        <f t="shared" si="3"/>
        <v>#DIV/0!</v>
      </c>
      <c r="K31" s="138">
        <f>SUMIF(Actual!$H$3:$S$3,"yes",Actual!$H31:$S31)</f>
        <v>0</v>
      </c>
      <c r="L31" s="39" t="e">
        <f t="shared" si="4"/>
        <v>#DIV/0!</v>
      </c>
      <c r="M31" s="116">
        <f>+Gameplan!$E31</f>
        <v>0</v>
      </c>
      <c r="N31" s="29">
        <f t="shared" si="5"/>
        <v>0</v>
      </c>
      <c r="O31" s="138">
        <f>+Actual!$E31</f>
        <v>0</v>
      </c>
      <c r="P31" s="36" t="e">
        <f t="shared" si="6"/>
        <v>#DIV/0!</v>
      </c>
      <c r="Q31" s="28"/>
      <c r="R31" s="28"/>
      <c r="S31" s="29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pans="1:31" s="27" customFormat="1" ht="12" x14ac:dyDescent="0.2">
      <c r="C32" s="143" t="str">
        <f>Gameplan!C32</f>
        <v>Other Salary</v>
      </c>
      <c r="E32" s="28">
        <f>SUMIF(Gameplan!$H$2:$S$2,CurrentMonth,Gameplan!$H32:$S32)</f>
        <v>0</v>
      </c>
      <c r="F32" s="29" t="e">
        <f t="shared" si="1"/>
        <v>#DIV/0!</v>
      </c>
      <c r="G32" s="35">
        <f>SUMIF(Actual!$H$2:$S$2,CurrentMonth,Actual!$H32:$S32)</f>
        <v>0</v>
      </c>
      <c r="H32" s="39" t="e">
        <f t="shared" si="2"/>
        <v>#DIV/0!</v>
      </c>
      <c r="I32" s="116">
        <f>SUMIF(Gameplan!$H$3:$S$3,"yes",Gameplan!$H32:$S32)</f>
        <v>0</v>
      </c>
      <c r="J32" s="29" t="e">
        <f t="shared" si="3"/>
        <v>#DIV/0!</v>
      </c>
      <c r="K32" s="138">
        <f>SUMIF(Actual!$H$3:$S$3,"yes",Actual!$H32:$S32)</f>
        <v>0</v>
      </c>
      <c r="L32" s="39" t="e">
        <f t="shared" si="4"/>
        <v>#DIV/0!</v>
      </c>
      <c r="M32" s="116">
        <f>+Gameplan!$E32</f>
        <v>0</v>
      </c>
      <c r="N32" s="29">
        <f t="shared" si="5"/>
        <v>0</v>
      </c>
      <c r="O32" s="138">
        <f>+Actual!$E32</f>
        <v>0</v>
      </c>
      <c r="P32" s="36" t="e">
        <f t="shared" si="6"/>
        <v>#DIV/0!</v>
      </c>
      <c r="Q32" s="28"/>
      <c r="R32" s="28"/>
      <c r="S32" s="29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 s="27" customFormat="1" ht="12" x14ac:dyDescent="0.2">
      <c r="C33" s="143" t="str">
        <f>Gameplan!C33</f>
        <v>Associate Salary</v>
      </c>
      <c r="E33" s="28">
        <f>SUMIF(Gameplan!$H$2:$S$2,CurrentMonth,Gameplan!$H33:$S33)</f>
        <v>0</v>
      </c>
      <c r="F33" s="29" t="e">
        <f t="shared" si="1"/>
        <v>#DIV/0!</v>
      </c>
      <c r="G33" s="35">
        <f>SUMIF(Actual!$H$2:$S$2,CurrentMonth,Actual!$H33:$S33)</f>
        <v>0</v>
      </c>
      <c r="H33" s="39" t="e">
        <f t="shared" si="2"/>
        <v>#DIV/0!</v>
      </c>
      <c r="I33" s="116">
        <f>SUMIF(Gameplan!$H$3:$S$3,"yes",Gameplan!$H33:$S33)</f>
        <v>0</v>
      </c>
      <c r="J33" s="29" t="e">
        <f t="shared" si="3"/>
        <v>#DIV/0!</v>
      </c>
      <c r="K33" s="138">
        <f>SUMIF(Actual!$H$3:$S$3,"yes",Actual!$H33:$S33)</f>
        <v>0</v>
      </c>
      <c r="L33" s="39" t="e">
        <f t="shared" si="4"/>
        <v>#DIV/0!</v>
      </c>
      <c r="M33" s="116">
        <f>+Gameplan!$E33</f>
        <v>0</v>
      </c>
      <c r="N33" s="29">
        <f t="shared" si="5"/>
        <v>0</v>
      </c>
      <c r="O33" s="138">
        <f>+Actual!$E33</f>
        <v>0</v>
      </c>
      <c r="P33" s="36" t="e">
        <f t="shared" si="6"/>
        <v>#DIV/0!</v>
      </c>
      <c r="Q33" s="28"/>
      <c r="R33" s="28"/>
      <c r="S33" s="29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 s="27" customFormat="1" ht="12" x14ac:dyDescent="0.2">
      <c r="C34" s="142" t="s">
        <v>43</v>
      </c>
      <c r="E34" s="28">
        <f>SUMIF(Gameplan!$H$2:$S$2,CurrentMonth,Gameplan!$H34:$S34)</f>
        <v>0</v>
      </c>
      <c r="F34" s="29" t="e">
        <f t="shared" si="1"/>
        <v>#DIV/0!</v>
      </c>
      <c r="G34" s="35">
        <f>SUMIF(Actual!$H$2:$S$2,CurrentMonth,Actual!$H34:$S34)</f>
        <v>0</v>
      </c>
      <c r="H34" s="39" t="e">
        <f t="shared" si="2"/>
        <v>#DIV/0!</v>
      </c>
      <c r="I34" s="116">
        <f>SUMIF(Gameplan!$H$3:$S$3,"yes",Gameplan!$H34:$S34)</f>
        <v>0</v>
      </c>
      <c r="J34" s="29" t="e">
        <f t="shared" si="3"/>
        <v>#DIV/0!</v>
      </c>
      <c r="K34" s="138">
        <f>SUMIF(Actual!$H$3:$S$3,"yes",Actual!$H34:$S34)</f>
        <v>0</v>
      </c>
      <c r="L34" s="39" t="e">
        <f t="shared" si="4"/>
        <v>#DIV/0!</v>
      </c>
      <c r="M34" s="116">
        <f>+Gameplan!$E34</f>
        <v>132000</v>
      </c>
      <c r="N34" s="29">
        <f t="shared" si="5"/>
        <v>0.13410675162391691</v>
      </c>
      <c r="O34" s="138">
        <f>+Actual!$E34</f>
        <v>0</v>
      </c>
      <c r="P34" s="36" t="e">
        <f t="shared" si="6"/>
        <v>#DIV/0!</v>
      </c>
      <c r="Q34" s="28"/>
      <c r="R34" s="28"/>
      <c r="S34" s="29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 s="52" customFormat="1" ht="12" x14ac:dyDescent="0.2">
      <c r="A35" s="27"/>
      <c r="B35" s="27"/>
      <c r="C35" s="143" t="s">
        <v>44</v>
      </c>
      <c r="E35" s="28">
        <f>SUMIF(Gameplan!$H$2:$S$2,CurrentMonth,Gameplan!$H35:$S35)</f>
        <v>0</v>
      </c>
      <c r="F35" s="29" t="e">
        <f t="shared" si="1"/>
        <v>#DIV/0!</v>
      </c>
      <c r="G35" s="35">
        <f>SUMIF(Actual!$H$2:$S$2,CurrentMonth,Actual!$H35:$S35)</f>
        <v>0</v>
      </c>
      <c r="H35" s="39" t="e">
        <f t="shared" si="2"/>
        <v>#DIV/0!</v>
      </c>
      <c r="I35" s="116">
        <f>SUMIF(Gameplan!$H$3:$S$3,"yes",Gameplan!$H35:$S35)</f>
        <v>0</v>
      </c>
      <c r="J35" s="29" t="e">
        <f t="shared" si="3"/>
        <v>#DIV/0!</v>
      </c>
      <c r="K35" s="138">
        <f>SUMIF(Actual!$H$3:$S$3,"yes",Actual!$H35:$S35)</f>
        <v>0</v>
      </c>
      <c r="L35" s="39" t="e">
        <f t="shared" si="4"/>
        <v>#DIV/0!</v>
      </c>
      <c r="M35" s="116">
        <f>+Gameplan!$E35</f>
        <v>42000</v>
      </c>
      <c r="N35" s="29">
        <f t="shared" si="5"/>
        <v>4.2670330062155377E-2</v>
      </c>
      <c r="O35" s="138">
        <f>+Actual!$E35</f>
        <v>0</v>
      </c>
      <c r="P35" s="36" t="e">
        <f t="shared" si="6"/>
        <v>#DIV/0!</v>
      </c>
      <c r="Q35" s="53"/>
      <c r="R35" s="53"/>
      <c r="S35" s="54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</row>
    <row r="36" spans="1:31" s="146" customFormat="1" ht="13.5" x14ac:dyDescent="0.25">
      <c r="A36" s="52"/>
      <c r="B36" s="52"/>
      <c r="C36" s="143" t="s">
        <v>45</v>
      </c>
      <c r="D36" s="144"/>
      <c r="E36" s="28">
        <f>SUMIF(Gameplan!$H$2:$S$2,CurrentMonth,Gameplan!$H36:$S36)</f>
        <v>0</v>
      </c>
      <c r="F36" s="29" t="e">
        <f t="shared" si="1"/>
        <v>#DIV/0!</v>
      </c>
      <c r="G36" s="35">
        <f>SUMIF(Actual!$H$2:$S$2,CurrentMonth,Actual!$H36:$S36)</f>
        <v>0</v>
      </c>
      <c r="H36" s="39" t="e">
        <f t="shared" si="2"/>
        <v>#DIV/0!</v>
      </c>
      <c r="I36" s="116">
        <f>SUMIF(Gameplan!$H$3:$S$3,"yes",Gameplan!$H36:$S36)</f>
        <v>0</v>
      </c>
      <c r="J36" s="29" t="e">
        <f t="shared" si="3"/>
        <v>#DIV/0!</v>
      </c>
      <c r="K36" s="138">
        <f>SUMIF(Actual!$H$3:$S$3,"yes",Actual!$H36:$S36)</f>
        <v>0</v>
      </c>
      <c r="L36" s="39" t="e">
        <f t="shared" si="4"/>
        <v>#DIV/0!</v>
      </c>
      <c r="M36" s="116">
        <f>+Gameplan!$E36</f>
        <v>80400</v>
      </c>
      <c r="N36" s="29">
        <f t="shared" si="5"/>
        <v>8.1683203261840295E-2</v>
      </c>
      <c r="O36" s="138">
        <f>+Actual!$E36</f>
        <v>0</v>
      </c>
      <c r="P36" s="36" t="e">
        <f t="shared" si="6"/>
        <v>#DIV/0!</v>
      </c>
      <c r="Q36" s="95"/>
      <c r="R36" s="95"/>
      <c r="S36" s="14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</row>
    <row r="37" spans="1:31" s="27" customFormat="1" ht="12" x14ac:dyDescent="0.2">
      <c r="A37" s="146"/>
      <c r="B37" s="146"/>
      <c r="C37" s="143" t="s">
        <v>46</v>
      </c>
      <c r="E37" s="28">
        <f>SUMIF(Gameplan!$H$2:$S$2,CurrentMonth,Gameplan!$H37:$S37)</f>
        <v>0</v>
      </c>
      <c r="F37" s="29" t="e">
        <f t="shared" si="1"/>
        <v>#DIV/0!</v>
      </c>
      <c r="G37" s="35">
        <f>SUMIF(Actual!$H$2:$S$2,CurrentMonth,Actual!$H37:$S37)</f>
        <v>0</v>
      </c>
      <c r="H37" s="39" t="e">
        <f t="shared" si="2"/>
        <v>#DIV/0!</v>
      </c>
      <c r="I37" s="116">
        <f>SUMIF(Gameplan!$H$3:$S$3,"yes",Gameplan!$H37:$S37)</f>
        <v>0</v>
      </c>
      <c r="J37" s="29" t="e">
        <f t="shared" si="3"/>
        <v>#DIV/0!</v>
      </c>
      <c r="K37" s="138">
        <f>SUMIF(Actual!$H$3:$S$3,"yes",Actual!$H37:$S37)</f>
        <v>0</v>
      </c>
      <c r="L37" s="39" t="e">
        <f t="shared" si="4"/>
        <v>#DIV/0!</v>
      </c>
      <c r="M37" s="116">
        <f>+Gameplan!$E37</f>
        <v>0</v>
      </c>
      <c r="N37" s="29">
        <f t="shared" si="5"/>
        <v>0</v>
      </c>
      <c r="O37" s="138">
        <f>+Actual!$E37</f>
        <v>0</v>
      </c>
      <c r="P37" s="36" t="e">
        <f t="shared" si="6"/>
        <v>#DIV/0!</v>
      </c>
      <c r="Q37" s="28"/>
      <c r="R37" s="28"/>
      <c r="S37" s="29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1" s="146" customFormat="1" ht="12" x14ac:dyDescent="0.2">
      <c r="A38" s="27"/>
      <c r="B38" s="86"/>
      <c r="C38" s="143" t="s">
        <v>47</v>
      </c>
      <c r="D38" s="27"/>
      <c r="E38" s="28">
        <f>SUMIF(Gameplan!$H$2:$S$2,CurrentMonth,Gameplan!$H38:$S38)</f>
        <v>0</v>
      </c>
      <c r="F38" s="29" t="e">
        <f t="shared" si="1"/>
        <v>#DIV/0!</v>
      </c>
      <c r="G38" s="35">
        <f>SUMIF(Actual!$H$2:$S$2,CurrentMonth,Actual!$H38:$S38)</f>
        <v>0</v>
      </c>
      <c r="H38" s="39" t="e">
        <f t="shared" si="2"/>
        <v>#DIV/0!</v>
      </c>
      <c r="I38" s="116">
        <f>SUMIF(Gameplan!$H$3:$S$3,"yes",Gameplan!$H38:$S38)</f>
        <v>0</v>
      </c>
      <c r="J38" s="29" t="e">
        <f t="shared" si="3"/>
        <v>#DIV/0!</v>
      </c>
      <c r="K38" s="138">
        <f>SUMIF(Actual!$H$3:$S$3,"yes",Actual!$H38:$S38)</f>
        <v>0</v>
      </c>
      <c r="L38" s="39" t="e">
        <f t="shared" si="4"/>
        <v>#DIV/0!</v>
      </c>
      <c r="M38" s="116">
        <f>+Gameplan!$E38</f>
        <v>14400</v>
      </c>
      <c r="N38" s="29">
        <f t="shared" si="5"/>
        <v>1.4629827449881845E-2</v>
      </c>
      <c r="O38" s="138">
        <f>+Actual!$E38</f>
        <v>0</v>
      </c>
      <c r="P38" s="36" t="e">
        <f t="shared" si="6"/>
        <v>#DIV/0!</v>
      </c>
      <c r="Q38" s="95"/>
      <c r="R38" s="95"/>
      <c r="S38" s="14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</row>
    <row r="39" spans="1:31" s="27" customFormat="1" ht="12" x14ac:dyDescent="0.2">
      <c r="A39" s="146"/>
      <c r="B39" s="146"/>
      <c r="C39" s="143" t="s">
        <v>14</v>
      </c>
      <c r="E39" s="28">
        <f>SUMIF(Gameplan!$H$2:$S$2,CurrentMonth,Gameplan!$H39:$S39)</f>
        <v>0</v>
      </c>
      <c r="F39" s="29" t="e">
        <f t="shared" si="1"/>
        <v>#DIV/0!</v>
      </c>
      <c r="G39" s="35">
        <f>SUMIF(Actual!$H$2:$S$2,CurrentMonth,Actual!$H39:$S39)</f>
        <v>0</v>
      </c>
      <c r="H39" s="39" t="e">
        <f t="shared" si="2"/>
        <v>#DIV/0!</v>
      </c>
      <c r="I39" s="116">
        <f>SUMIF(Gameplan!$H$3:$S$3,"yes",Gameplan!$H39:$S39)</f>
        <v>0</v>
      </c>
      <c r="J39" s="29" t="e">
        <f t="shared" si="3"/>
        <v>#DIV/0!</v>
      </c>
      <c r="K39" s="138">
        <f>SUMIF(Actual!$H$3:$S$3,"yes",Actual!$H39:$S39)</f>
        <v>0</v>
      </c>
      <c r="L39" s="39" t="e">
        <f t="shared" si="4"/>
        <v>#DIV/0!</v>
      </c>
      <c r="M39" s="116">
        <f>+Gameplan!$E39</f>
        <v>55200</v>
      </c>
      <c r="N39" s="29">
        <f t="shared" si="5"/>
        <v>5.6081005224547072E-2</v>
      </c>
      <c r="O39" s="138">
        <f>+Actual!$E39</f>
        <v>0</v>
      </c>
      <c r="P39" s="36" t="e">
        <f t="shared" si="6"/>
        <v>#DIV/0!</v>
      </c>
      <c r="Q39" s="28"/>
      <c r="R39" s="28"/>
      <c r="S39" s="29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1:31" s="27" customFormat="1" ht="12" x14ac:dyDescent="0.2">
      <c r="B40" s="86"/>
      <c r="C40" s="143" t="s">
        <v>48</v>
      </c>
      <c r="E40" s="28">
        <f>SUMIF(Gameplan!$H$2:$S$2,CurrentMonth,Gameplan!$H40:$S40)</f>
        <v>0</v>
      </c>
      <c r="F40" s="29" t="e">
        <f t="shared" si="1"/>
        <v>#DIV/0!</v>
      </c>
      <c r="G40" s="35">
        <f>SUMIF(Actual!$H$2:$S$2,CurrentMonth,Actual!$H40:$S40)</f>
        <v>0</v>
      </c>
      <c r="H40" s="39" t="e">
        <f t="shared" si="2"/>
        <v>#DIV/0!</v>
      </c>
      <c r="I40" s="116">
        <f>SUMIF(Gameplan!$H$3:$S$3,"yes",Gameplan!$H40:$S40)</f>
        <v>0</v>
      </c>
      <c r="J40" s="29" t="e">
        <f t="shared" si="3"/>
        <v>#DIV/0!</v>
      </c>
      <c r="K40" s="138">
        <f>SUMIF(Actual!$H$3:$S$3,"yes",Actual!$H40:$S40)</f>
        <v>0</v>
      </c>
      <c r="L40" s="39" t="e">
        <f t="shared" si="4"/>
        <v>#DIV/0!</v>
      </c>
      <c r="M40" s="116">
        <f>+Gameplan!$E40</f>
        <v>0</v>
      </c>
      <c r="N40" s="29">
        <f t="shared" si="5"/>
        <v>0</v>
      </c>
      <c r="O40" s="138">
        <f>+Actual!$E40</f>
        <v>0</v>
      </c>
      <c r="P40" s="36" t="e">
        <f t="shared" si="6"/>
        <v>#DIV/0!</v>
      </c>
      <c r="Q40" s="28"/>
      <c r="R40" s="28"/>
      <c r="S40" s="29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1:31" ht="15" x14ac:dyDescent="0.25">
      <c r="B41" s="80" t="s">
        <v>49</v>
      </c>
      <c r="C41" s="85"/>
      <c r="D41" s="30"/>
      <c r="E41" s="6">
        <f>SUMIF(Gameplan!$H$2:$S$2,CurrentMonth,Gameplan!$H41:$S41)</f>
        <v>0</v>
      </c>
      <c r="F41" s="29" t="e">
        <f t="shared" si="1"/>
        <v>#DIV/0!</v>
      </c>
      <c r="G41" s="33">
        <f>SUMIF(Actual!$H$2:$S$2,CurrentMonth,Actual!$H41:$S41)</f>
        <v>0</v>
      </c>
      <c r="H41" s="39" t="e">
        <f t="shared" si="2"/>
        <v>#DIV/0!</v>
      </c>
      <c r="I41" s="6">
        <f>SUMIF(Gameplan!$H$3:$S$3,"yes",Gameplan!$H41:$S41)</f>
        <v>0</v>
      </c>
      <c r="J41" s="29" t="e">
        <f t="shared" si="3"/>
        <v>#DIV/0!</v>
      </c>
      <c r="K41" s="33">
        <f>SUMIF(Actual!$H$3:$S$3,"yes",Actual!$H41:$S41)</f>
        <v>0</v>
      </c>
      <c r="L41" s="39" t="e">
        <f t="shared" si="4"/>
        <v>#DIV/0!</v>
      </c>
      <c r="M41" s="6">
        <f>+Gameplan!$E41</f>
        <v>0</v>
      </c>
      <c r="N41" s="29">
        <f t="shared" si="5"/>
        <v>0</v>
      </c>
      <c r="O41" s="33">
        <f>+Actual!$E41</f>
        <v>0</v>
      </c>
      <c r="P41" s="36" t="e">
        <f t="shared" si="6"/>
        <v>#DIV/0!</v>
      </c>
    </row>
    <row r="42" spans="1:31" ht="15" x14ac:dyDescent="0.25">
      <c r="B42" s="80" t="s">
        <v>50</v>
      </c>
      <c r="C42" s="92"/>
      <c r="D42" s="30"/>
      <c r="E42" s="6">
        <f>SUMIF(Gameplan!$H$2:$S$2,CurrentMonth,Gameplan!$H42:$S42)</f>
        <v>0</v>
      </c>
      <c r="F42" s="29" t="e">
        <f t="shared" si="1"/>
        <v>#DIV/0!</v>
      </c>
      <c r="G42" s="33">
        <f>SUMIF(Actual!$H$2:$S$2,CurrentMonth,Actual!$H42:$S42)</f>
        <v>0</v>
      </c>
      <c r="H42" s="39" t="e">
        <f t="shared" si="2"/>
        <v>#DIV/0!</v>
      </c>
      <c r="I42" s="6">
        <f>SUMIF(Gameplan!$H$3:$S$3,"yes",Gameplan!$H42:$S42)</f>
        <v>0</v>
      </c>
      <c r="J42" s="29" t="e">
        <f t="shared" si="3"/>
        <v>#DIV/0!</v>
      </c>
      <c r="K42" s="33">
        <f>SUMIF(Actual!$H$3:$S$3,"yes",Actual!$H42:$S42)</f>
        <v>0</v>
      </c>
      <c r="L42" s="39" t="e">
        <f t="shared" si="4"/>
        <v>#DIV/0!</v>
      </c>
      <c r="M42" s="6">
        <f>+Gameplan!$E42</f>
        <v>7200</v>
      </c>
      <c r="N42" s="29">
        <f t="shared" si="5"/>
        <v>7.3149137249409225E-3</v>
      </c>
      <c r="O42" s="33">
        <f>+Actual!$E42</f>
        <v>0</v>
      </c>
      <c r="P42" s="36" t="e">
        <f t="shared" si="6"/>
        <v>#DIV/0!</v>
      </c>
    </row>
    <row r="43" spans="1:31" ht="12" customHeight="1" x14ac:dyDescent="0.25">
      <c r="B43" s="80" t="s">
        <v>15</v>
      </c>
      <c r="C43" s="92"/>
      <c r="D43" s="30"/>
      <c r="E43" s="6">
        <f>SUMIF(Gameplan!$H$2:$S$2,CurrentMonth,Gameplan!$H43:$S43)</f>
        <v>0</v>
      </c>
      <c r="F43" s="29" t="e">
        <f t="shared" si="1"/>
        <v>#DIV/0!</v>
      </c>
      <c r="G43" s="33">
        <f>SUMIF(Actual!$H$2:$S$2,CurrentMonth,Actual!$H43:$S43)</f>
        <v>0</v>
      </c>
      <c r="H43" s="39" t="e">
        <f t="shared" si="2"/>
        <v>#DIV/0!</v>
      </c>
      <c r="I43" s="6">
        <f>SUMIF(Gameplan!$H$3:$S$3,"yes",Gameplan!$H43:$S43)</f>
        <v>0</v>
      </c>
      <c r="J43" s="29" t="e">
        <f t="shared" si="3"/>
        <v>#DIV/0!</v>
      </c>
      <c r="K43" s="33">
        <f>SUMIF(Actual!$H$3:$S$3,"yes",Actual!$H43:$S43)</f>
        <v>0</v>
      </c>
      <c r="L43" s="39" t="e">
        <f t="shared" si="4"/>
        <v>#DIV/0!</v>
      </c>
      <c r="M43" s="6">
        <f>+Gameplan!$E43</f>
        <v>6000</v>
      </c>
      <c r="N43" s="29">
        <f t="shared" si="5"/>
        <v>6.0957614374507682E-3</v>
      </c>
      <c r="O43" s="33">
        <f>+Actual!$E43</f>
        <v>0</v>
      </c>
      <c r="P43" s="36" t="e">
        <f t="shared" si="6"/>
        <v>#DIV/0!</v>
      </c>
    </row>
    <row r="44" spans="1:31" s="3" customFormat="1" ht="15" x14ac:dyDescent="0.25">
      <c r="A44" s="5"/>
      <c r="B44" s="80" t="s">
        <v>51</v>
      </c>
      <c r="C44" s="92"/>
      <c r="D44" s="16"/>
      <c r="E44" s="6">
        <f>SUMIF(Gameplan!$H$2:$S$2,CurrentMonth,Gameplan!$H44:$S44)</f>
        <v>0</v>
      </c>
      <c r="F44" s="29" t="e">
        <f t="shared" si="1"/>
        <v>#DIV/0!</v>
      </c>
      <c r="G44" s="33">
        <f>SUMIF(Actual!$H$2:$S$2,CurrentMonth,Actual!$H44:$S44)</f>
        <v>0</v>
      </c>
      <c r="H44" s="39" t="e">
        <f t="shared" si="2"/>
        <v>#DIV/0!</v>
      </c>
      <c r="I44" s="6">
        <f>SUMIF(Gameplan!$H$3:$S$3,"yes",Gameplan!$H44:$S44)</f>
        <v>0</v>
      </c>
      <c r="J44" s="29" t="e">
        <f t="shared" si="3"/>
        <v>#DIV/0!</v>
      </c>
      <c r="K44" s="33">
        <f>SUMIF(Actual!$H$3:$S$3,"yes",Actual!$H44:$S44)</f>
        <v>0</v>
      </c>
      <c r="L44" s="39" t="e">
        <f t="shared" si="4"/>
        <v>#DIV/0!</v>
      </c>
      <c r="M44" s="6">
        <f>+Gameplan!$E44</f>
        <v>1560</v>
      </c>
      <c r="N44" s="29">
        <f t="shared" si="5"/>
        <v>1.5848979737371999E-3</v>
      </c>
      <c r="O44" s="33">
        <f>+Actual!$E44</f>
        <v>0</v>
      </c>
      <c r="P44" s="36" t="e">
        <f t="shared" si="6"/>
        <v>#DIV/0!</v>
      </c>
      <c r="Q44" s="8"/>
      <c r="R44" s="8"/>
      <c r="S44" s="13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</row>
    <row r="45" spans="1:31" s="2" customFormat="1" ht="15" x14ac:dyDescent="0.25">
      <c r="A45" s="3"/>
      <c r="B45" s="80" t="s">
        <v>52</v>
      </c>
      <c r="C45" s="85"/>
      <c r="D45" s="19"/>
      <c r="E45" s="6">
        <f>SUMIF(Gameplan!$H$2:$S$2,CurrentMonth,Gameplan!$H45:$S45)</f>
        <v>0</v>
      </c>
      <c r="F45" s="29" t="e">
        <f t="shared" si="1"/>
        <v>#DIV/0!</v>
      </c>
      <c r="G45" s="33">
        <f>SUMIF(Actual!$H$2:$S$2,CurrentMonth,Actual!$H45:$S45)</f>
        <v>0</v>
      </c>
      <c r="H45" s="39" t="e">
        <f t="shared" si="2"/>
        <v>#DIV/0!</v>
      </c>
      <c r="I45" s="6">
        <f>SUMIF(Gameplan!$H$3:$S$3,"yes",Gameplan!$H45:$S45)</f>
        <v>0</v>
      </c>
      <c r="J45" s="29" t="e">
        <f t="shared" si="3"/>
        <v>#DIV/0!</v>
      </c>
      <c r="K45" s="33">
        <f>SUMIF(Actual!$H$3:$S$3,"yes",Actual!$H45:$S45)</f>
        <v>0</v>
      </c>
      <c r="L45" s="39" t="e">
        <f t="shared" si="4"/>
        <v>#DIV/0!</v>
      </c>
      <c r="M45" s="6">
        <f>+Gameplan!$E45</f>
        <v>6600</v>
      </c>
      <c r="N45" s="29">
        <f t="shared" si="5"/>
        <v>6.7053375811958454E-3</v>
      </c>
      <c r="O45" s="33">
        <f>+Actual!$E45</f>
        <v>0</v>
      </c>
      <c r="P45" s="36" t="e">
        <f t="shared" si="6"/>
        <v>#DIV/0!</v>
      </c>
      <c r="Q45" s="9"/>
      <c r="R45" s="9"/>
      <c r="S45" s="11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</row>
    <row r="46" spans="1:31" ht="15" x14ac:dyDescent="0.25">
      <c r="A46" s="2"/>
      <c r="B46" s="80" t="s">
        <v>53</v>
      </c>
      <c r="C46" s="85"/>
      <c r="E46" s="6">
        <f>SUMIF(Gameplan!$H$2:$S$2,CurrentMonth,Gameplan!$H46:$S46)</f>
        <v>0</v>
      </c>
      <c r="F46" s="29" t="e">
        <f t="shared" si="1"/>
        <v>#DIV/0!</v>
      </c>
      <c r="G46" s="33">
        <f>SUMIF(Actual!$H$2:$S$2,CurrentMonth,Actual!$H46:$S46)</f>
        <v>0</v>
      </c>
      <c r="H46" s="39" t="e">
        <f t="shared" si="2"/>
        <v>#DIV/0!</v>
      </c>
      <c r="I46" s="6">
        <f>SUMIF(Gameplan!$H$3:$S$3,"yes",Gameplan!$H46:$S46)</f>
        <v>0</v>
      </c>
      <c r="J46" s="29" t="e">
        <f t="shared" si="3"/>
        <v>#DIV/0!</v>
      </c>
      <c r="K46" s="33">
        <f>SUMIF(Actual!$H$3:$S$3,"yes",Actual!$H46:$S46)</f>
        <v>0</v>
      </c>
      <c r="L46" s="39" t="e">
        <f t="shared" si="4"/>
        <v>#DIV/0!</v>
      </c>
      <c r="M46" s="6">
        <f>+Gameplan!$E46</f>
        <v>1200</v>
      </c>
      <c r="N46" s="29">
        <f t="shared" si="5"/>
        <v>1.2191522874901537E-3</v>
      </c>
      <c r="O46" s="33">
        <f>+Actual!$E46</f>
        <v>0</v>
      </c>
      <c r="P46" s="36" t="e">
        <f t="shared" si="6"/>
        <v>#DIV/0!</v>
      </c>
    </row>
    <row r="47" spans="1:31" ht="15" x14ac:dyDescent="0.25">
      <c r="B47" s="80" t="s">
        <v>54</v>
      </c>
      <c r="C47" s="85"/>
      <c r="E47" s="6">
        <f>SUMIF(Gameplan!$H$2:$S$2,CurrentMonth,Gameplan!$H47:$S47)</f>
        <v>0</v>
      </c>
      <c r="F47" s="29" t="e">
        <f t="shared" si="1"/>
        <v>#DIV/0!</v>
      </c>
      <c r="G47" s="33">
        <f>SUMIF(Actual!$H$2:$S$2,CurrentMonth,Actual!$H47:$S47)</f>
        <v>0</v>
      </c>
      <c r="H47" s="39" t="e">
        <f t="shared" si="2"/>
        <v>#DIV/0!</v>
      </c>
      <c r="I47" s="6">
        <f>SUMIF(Gameplan!$H$3:$S$3,"yes",Gameplan!$H47:$S47)</f>
        <v>0</v>
      </c>
      <c r="J47" s="29" t="e">
        <f t="shared" si="3"/>
        <v>#DIV/0!</v>
      </c>
      <c r="K47" s="33">
        <f>SUMIF(Actual!$H$3:$S$3,"yes",Actual!$H47:$S47)</f>
        <v>0</v>
      </c>
      <c r="L47" s="39" t="e">
        <f t="shared" si="4"/>
        <v>#DIV/0!</v>
      </c>
      <c r="M47" s="6">
        <f>+Gameplan!$E47</f>
        <v>0</v>
      </c>
      <c r="N47" s="29">
        <f t="shared" si="5"/>
        <v>0</v>
      </c>
      <c r="O47" s="33">
        <f>+Actual!$E47</f>
        <v>0</v>
      </c>
      <c r="P47" s="36" t="e">
        <f t="shared" si="6"/>
        <v>#DIV/0!</v>
      </c>
    </row>
    <row r="48" spans="1:31" ht="15" x14ac:dyDescent="0.25">
      <c r="B48" s="80" t="s">
        <v>55</v>
      </c>
      <c r="C48" s="85"/>
      <c r="E48" s="6">
        <f>SUMIF(Gameplan!$H$2:$S$2,CurrentMonth,Gameplan!$H48:$S48)</f>
        <v>0</v>
      </c>
      <c r="F48" s="29" t="e">
        <f t="shared" si="1"/>
        <v>#DIV/0!</v>
      </c>
      <c r="G48" s="33">
        <f>SUMIF(Actual!$H$2:$S$2,CurrentMonth,Actual!$H48:$S48)</f>
        <v>0</v>
      </c>
      <c r="H48" s="39" t="e">
        <f t="shared" si="2"/>
        <v>#DIV/0!</v>
      </c>
      <c r="I48" s="6">
        <f>SUMIF(Gameplan!$H$3:$S$3,"yes",Gameplan!$H48:$S48)</f>
        <v>0</v>
      </c>
      <c r="J48" s="29" t="e">
        <f t="shared" si="3"/>
        <v>#DIV/0!</v>
      </c>
      <c r="K48" s="33">
        <f>SUMIF(Actual!$H$3:$S$3,"yes",Actual!$H48:$S48)</f>
        <v>0</v>
      </c>
      <c r="L48" s="39" t="e">
        <f t="shared" si="4"/>
        <v>#DIV/0!</v>
      </c>
      <c r="M48" s="6">
        <f>+Gameplan!$E48</f>
        <v>12000</v>
      </c>
      <c r="N48" s="29">
        <f t="shared" si="5"/>
        <v>1.2191522874901536E-2</v>
      </c>
      <c r="O48" s="33">
        <f>+Actual!$E48</f>
        <v>0</v>
      </c>
      <c r="P48" s="36" t="e">
        <f t="shared" si="6"/>
        <v>#DIV/0!</v>
      </c>
    </row>
    <row r="49" spans="1:32" ht="15" x14ac:dyDescent="0.25">
      <c r="B49" s="80" t="s">
        <v>56</v>
      </c>
      <c r="C49" s="85"/>
      <c r="E49" s="6">
        <f>SUMIF(Gameplan!$H$2:$S$2,CurrentMonth,Gameplan!$H49:$S49)</f>
        <v>0</v>
      </c>
      <c r="F49" s="29" t="e">
        <f t="shared" si="1"/>
        <v>#DIV/0!</v>
      </c>
      <c r="G49" s="33">
        <f>SUMIF(Actual!$H$2:$S$2,CurrentMonth,Actual!$H49:$S49)</f>
        <v>0</v>
      </c>
      <c r="H49" s="39" t="e">
        <f t="shared" si="2"/>
        <v>#DIV/0!</v>
      </c>
      <c r="I49" s="6">
        <f>SUMIF(Gameplan!$H$3:$S$3,"yes",Gameplan!$H49:$S49)</f>
        <v>0</v>
      </c>
      <c r="J49" s="29" t="e">
        <f t="shared" si="3"/>
        <v>#DIV/0!</v>
      </c>
      <c r="K49" s="33">
        <f>SUMIF(Actual!$H$3:$S$3,"yes",Actual!$H49:$S49)</f>
        <v>0</v>
      </c>
      <c r="L49" s="39" t="e">
        <f t="shared" si="4"/>
        <v>#DIV/0!</v>
      </c>
      <c r="M49" s="6">
        <f>+Gameplan!$E49</f>
        <v>0</v>
      </c>
      <c r="N49" s="29">
        <f t="shared" si="5"/>
        <v>0</v>
      </c>
      <c r="O49" s="33">
        <f>+Actual!$E49</f>
        <v>0</v>
      </c>
      <c r="P49" s="36" t="e">
        <f t="shared" si="6"/>
        <v>#DIV/0!</v>
      </c>
    </row>
    <row r="50" spans="1:32" ht="15" x14ac:dyDescent="0.25">
      <c r="A50" s="3"/>
      <c r="B50" s="81" t="s">
        <v>57</v>
      </c>
      <c r="C50" s="93"/>
      <c r="E50" s="8">
        <f>SUMIF(Gameplan!$H$2:$S$2,CurrentMonth,Gameplan!$H50:$S50)</f>
        <v>0</v>
      </c>
      <c r="F50" s="54" t="e">
        <f t="shared" si="1"/>
        <v>#DIV/0!</v>
      </c>
      <c r="G50" s="37">
        <f>SUMIF(Actual!$H$2:$S$2,CurrentMonth,Actual!$H50:$S50)</f>
        <v>0</v>
      </c>
      <c r="H50" s="42" t="e">
        <f t="shared" si="2"/>
        <v>#DIV/0!</v>
      </c>
      <c r="I50" s="8">
        <f>SUMIF(Gameplan!$H$3:$S$3,"yes",Gameplan!$H50:$S50)</f>
        <v>0</v>
      </c>
      <c r="J50" s="54" t="e">
        <f t="shared" si="3"/>
        <v>#DIV/0!</v>
      </c>
      <c r="K50" s="37">
        <f>SUMIF(Actual!$H$3:$S$3,"yes",Actual!$H50:$S50)</f>
        <v>0</v>
      </c>
      <c r="L50" s="42" t="e">
        <f t="shared" si="4"/>
        <v>#DIV/0!</v>
      </c>
      <c r="M50" s="8">
        <f>+Gameplan!$E50</f>
        <v>0</v>
      </c>
      <c r="N50" s="54">
        <f t="shared" si="5"/>
        <v>0</v>
      </c>
      <c r="O50" s="37">
        <f>+Actual!$E50</f>
        <v>0</v>
      </c>
      <c r="P50" s="56" t="e">
        <f t="shared" si="6"/>
        <v>#DIV/0!</v>
      </c>
    </row>
    <row r="51" spans="1:32" ht="15" x14ac:dyDescent="0.25">
      <c r="B51" s="80"/>
      <c r="C51" s="85"/>
      <c r="F51" s="132"/>
      <c r="G51" s="33"/>
      <c r="H51" s="40"/>
      <c r="K51" s="33"/>
      <c r="L51" s="40"/>
      <c r="O51" s="33"/>
      <c r="P51" s="34"/>
    </row>
    <row r="52" spans="1:32" s="107" customFormat="1" ht="15" x14ac:dyDescent="0.25">
      <c r="A52" s="100" t="s">
        <v>60</v>
      </c>
      <c r="B52" s="101"/>
      <c r="C52" s="102"/>
      <c r="D52" s="133"/>
      <c r="E52" s="103">
        <f>SUMIF(Gameplan!$H$2:$S$2,CurrentMonth,Gameplan!$H52:$S52)</f>
        <v>0</v>
      </c>
      <c r="F52" s="97" t="e">
        <f t="shared" si="1"/>
        <v>#DIV/0!</v>
      </c>
      <c r="G52" s="134">
        <f>SUMIF(Actual!$H$2:$S$2,CurrentMonth,Actual!$H52:$S52)</f>
        <v>0</v>
      </c>
      <c r="H52" s="167" t="e">
        <f t="shared" si="2"/>
        <v>#DIV/0!</v>
      </c>
      <c r="I52" s="155">
        <f>SUMIF(Gameplan!$H$3:$S$3,"yes",Gameplan!$H52:$S52)</f>
        <v>0</v>
      </c>
      <c r="J52" s="97" t="e">
        <f t="shared" si="3"/>
        <v>#DIV/0!</v>
      </c>
      <c r="K52" s="134">
        <f>SUMIF(Actual!$H$3:$S$3,"yes",Actual!$H52:$S52)</f>
        <v>0</v>
      </c>
      <c r="L52" s="136" t="e">
        <f t="shared" si="4"/>
        <v>#DIV/0!</v>
      </c>
      <c r="M52" s="103">
        <f>+Gameplan!$E52</f>
        <v>595308</v>
      </c>
      <c r="N52" s="97">
        <f t="shared" si="5"/>
        <v>0.6048092583009903</v>
      </c>
      <c r="O52" s="134">
        <f>+Actual!$E52</f>
        <v>0</v>
      </c>
      <c r="P52" s="137" t="e">
        <f>+O52/O$8</f>
        <v>#DIV/0!</v>
      </c>
      <c r="Q52" s="103"/>
      <c r="R52" s="103"/>
      <c r="S52" s="135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</row>
    <row r="53" spans="1:32" ht="16.5" x14ac:dyDescent="0.35">
      <c r="B53" s="80"/>
      <c r="C53" s="92"/>
      <c r="F53" s="122"/>
      <c r="G53" s="33"/>
      <c r="H53" s="41"/>
      <c r="I53" s="8"/>
      <c r="J53" s="21"/>
      <c r="K53" s="37"/>
      <c r="L53" s="41"/>
      <c r="M53" s="8"/>
      <c r="N53" s="21"/>
      <c r="O53" s="37"/>
      <c r="P53" s="38"/>
      <c r="Q53" s="7"/>
      <c r="R53" s="7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3"/>
    </row>
    <row r="54" spans="1:32" s="2" customFormat="1" ht="15" x14ac:dyDescent="0.25">
      <c r="A54" s="80" t="s">
        <v>61</v>
      </c>
      <c r="C54" s="85"/>
      <c r="D54" s="19"/>
      <c r="E54" s="6">
        <f>SUMIF(Gameplan!$H$2:$S$2,CurrentMonth,Gameplan!$H54:$S54)</f>
        <v>0</v>
      </c>
      <c r="F54" s="29" t="e">
        <f>+E54/E$8</f>
        <v>#DIV/0!</v>
      </c>
      <c r="G54" s="33">
        <f>SUMIF(Actual!$H$2:$S$2,CurrentMonth,Actual!$H54:$S54)</f>
        <v>0</v>
      </c>
      <c r="H54" s="42" t="e">
        <f t="shared" si="2"/>
        <v>#DIV/0!</v>
      </c>
      <c r="I54" s="6">
        <f>SUMIF(Gameplan!$H$3:$S$3,"yes",Gameplan!$H54:$S54)</f>
        <v>0</v>
      </c>
      <c r="J54" s="29" t="e">
        <f t="shared" si="3"/>
        <v>#DIV/0!</v>
      </c>
      <c r="K54" s="33">
        <f>SUMIF(Actual!$H$3:$S$3,"yes",Actual!$H54:$S54)</f>
        <v>0</v>
      </c>
      <c r="L54" s="39" t="e">
        <f t="shared" si="4"/>
        <v>#DIV/0!</v>
      </c>
      <c r="M54" s="6">
        <f>+Gameplan!$E54</f>
        <v>290553.43920000002</v>
      </c>
      <c r="N54" s="29">
        <f t="shared" si="5"/>
        <v>0.29519074169900944</v>
      </c>
      <c r="O54" s="33">
        <f>+Actual!$E54</f>
        <v>0</v>
      </c>
      <c r="P54" s="36" t="e">
        <f>+O54/O$8</f>
        <v>#DIV/0!</v>
      </c>
      <c r="Q54" s="9"/>
      <c r="R54" s="9"/>
      <c r="S54" s="11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</row>
    <row r="55" spans="1:32" ht="15" x14ac:dyDescent="0.25">
      <c r="A55" s="2"/>
      <c r="B55" s="80"/>
      <c r="C55" s="85"/>
      <c r="F55" s="132"/>
      <c r="G55" s="33"/>
      <c r="H55" s="40"/>
      <c r="K55" s="33"/>
      <c r="L55" s="40"/>
      <c r="O55" s="33"/>
      <c r="P55" s="34"/>
    </row>
    <row r="56" spans="1:32" ht="15" x14ac:dyDescent="0.25">
      <c r="A56" s="2"/>
      <c r="B56" s="80" t="s">
        <v>59</v>
      </c>
      <c r="C56" s="85"/>
      <c r="D56" s="30"/>
      <c r="E56" s="6">
        <f>SUMIF(Gameplan!$H$2:$S$2,CurrentMonth,Gameplan!$H56:$S56)</f>
        <v>0</v>
      </c>
      <c r="F56" s="29" t="e">
        <f t="shared" ref="F56:F57" si="7">+E56/E$8</f>
        <v>#DIV/0!</v>
      </c>
      <c r="G56" s="33">
        <f>SUMIF(Actual!$H$2:$S$2,CurrentMonth,Actual!$H56:$S56)</f>
        <v>0</v>
      </c>
      <c r="H56" s="42" t="e">
        <f t="shared" si="2"/>
        <v>#DIV/0!</v>
      </c>
      <c r="I56" s="6">
        <f>SUMIF(Gameplan!$H$3:$S$3,"yes",Gameplan!$H56:$S56)</f>
        <v>0</v>
      </c>
      <c r="J56" s="29" t="e">
        <f t="shared" si="3"/>
        <v>#DIV/0!</v>
      </c>
      <c r="K56" s="33">
        <f>SUMIF(Actual!$H$3:$S$3,"yes",Actual!$H56:$S56)</f>
        <v>0</v>
      </c>
      <c r="L56" s="39" t="e">
        <f t="shared" si="4"/>
        <v>#DIV/0!</v>
      </c>
      <c r="M56" s="6">
        <f>+Gameplan!$E56</f>
        <v>0</v>
      </c>
      <c r="N56" s="29">
        <f t="shared" si="5"/>
        <v>0</v>
      </c>
      <c r="O56" s="33">
        <f>+Actual!$E56</f>
        <v>0</v>
      </c>
      <c r="P56" s="36" t="e">
        <f>+O56/O$8</f>
        <v>#DIV/0!</v>
      </c>
    </row>
    <row r="57" spans="1:32" ht="15" x14ac:dyDescent="0.25">
      <c r="B57" s="80" t="s">
        <v>20</v>
      </c>
      <c r="C57" s="85"/>
      <c r="D57" s="30"/>
      <c r="E57" s="6">
        <f>SUMIF(Gameplan!$H$2:$S$2,CurrentMonth,Gameplan!$H57:$S57)</f>
        <v>0</v>
      </c>
      <c r="F57" s="29" t="e">
        <f t="shared" si="7"/>
        <v>#DIV/0!</v>
      </c>
      <c r="G57" s="33">
        <f>SUMIF(Actual!$H$2:$S$2,CurrentMonth,Actual!$H57:$S57)</f>
        <v>0</v>
      </c>
      <c r="H57" s="42" t="e">
        <f t="shared" si="2"/>
        <v>#DIV/0!</v>
      </c>
      <c r="I57" s="6">
        <f>SUMIF(Gameplan!$H$3:$S$3,"yes",Gameplan!$H57:$S57)</f>
        <v>0</v>
      </c>
      <c r="J57" s="29" t="e">
        <f t="shared" si="3"/>
        <v>#DIV/0!</v>
      </c>
      <c r="K57" s="33">
        <f>SUMIF(Actual!$H$3:$S$3,"yes",Actual!$H57:$S57)</f>
        <v>0</v>
      </c>
      <c r="L57" s="39" t="e">
        <f t="shared" si="4"/>
        <v>#DIV/0!</v>
      </c>
      <c r="M57" s="6">
        <f>+Gameplan!$E57</f>
        <v>0</v>
      </c>
      <c r="N57" s="29">
        <f t="shared" si="5"/>
        <v>0</v>
      </c>
      <c r="O57" s="33">
        <f>+Actual!$E57</f>
        <v>0</v>
      </c>
      <c r="P57" s="36" t="e">
        <f>+O57/O$8</f>
        <v>#DIV/0!</v>
      </c>
    </row>
    <row r="58" spans="1:32" ht="15" x14ac:dyDescent="0.25">
      <c r="B58" s="80"/>
      <c r="C58" s="92"/>
      <c r="D58" s="30"/>
      <c r="F58" s="132"/>
      <c r="G58" s="33"/>
      <c r="H58" s="40"/>
      <c r="I58" s="31"/>
      <c r="K58" s="33"/>
      <c r="L58" s="39"/>
      <c r="M58" s="31"/>
      <c r="O58" s="33"/>
      <c r="P58" s="34"/>
    </row>
    <row r="59" spans="1:32" s="166" customFormat="1" ht="15.75" x14ac:dyDescent="0.25">
      <c r="A59" s="156" t="s">
        <v>58</v>
      </c>
      <c r="B59" s="157"/>
      <c r="C59" s="158"/>
      <c r="D59" s="159"/>
      <c r="E59" s="160">
        <f>SUMIF(Gameplan!$H$2:$S$2,CurrentMonth,Gameplan!$H59:$S59)</f>
        <v>0</v>
      </c>
      <c r="F59" s="97" t="e">
        <f>+E59/E$8</f>
        <v>#DIV/0!</v>
      </c>
      <c r="G59" s="162">
        <f>SUMIF(Actual!$H$2:$S$2,CurrentMonth,Actual!$H59:$S59)</f>
        <v>0</v>
      </c>
      <c r="H59" s="167" t="e">
        <f t="shared" si="2"/>
        <v>#DIV/0!</v>
      </c>
      <c r="I59" s="160">
        <f>SUMIF(Gameplan!$H$3:$S$3,"yes",Gameplan!$H59:$S59)</f>
        <v>0</v>
      </c>
      <c r="J59" s="161" t="e">
        <f t="shared" si="3"/>
        <v>#DIV/0!</v>
      </c>
      <c r="K59" s="162">
        <f>SUMIF(Actual!$H$3:$S$3,"yes",Actual!$H59:$S59)</f>
        <v>0</v>
      </c>
      <c r="L59" s="163" t="e">
        <f t="shared" si="4"/>
        <v>#DIV/0!</v>
      </c>
      <c r="M59" s="160">
        <f>+Gameplan!$E59</f>
        <v>290553.43920000002</v>
      </c>
      <c r="N59" s="161">
        <f t="shared" si="5"/>
        <v>0.29519074169900944</v>
      </c>
      <c r="O59" s="162">
        <f>+Actual!$E59</f>
        <v>0</v>
      </c>
      <c r="P59" s="164" t="e">
        <f>+O59/O$8</f>
        <v>#DIV/0!</v>
      </c>
      <c r="Q59" s="160"/>
      <c r="R59" s="160"/>
      <c r="S59" s="165"/>
      <c r="T59" s="160"/>
      <c r="U59" s="160"/>
      <c r="V59" s="160"/>
      <c r="W59" s="160"/>
      <c r="X59" s="160"/>
      <c r="Y59" s="160"/>
      <c r="Z59" s="160"/>
      <c r="AA59" s="160"/>
      <c r="AB59" s="160"/>
      <c r="AC59" s="160"/>
      <c r="AD59" s="160"/>
      <c r="AE59" s="160"/>
    </row>
    <row r="60" spans="1:32" s="1" customFormat="1" x14ac:dyDescent="0.2">
      <c r="C60" s="2"/>
      <c r="D60" s="15"/>
      <c r="E60" s="6"/>
      <c r="F60" s="10"/>
      <c r="G60" s="50"/>
      <c r="H60" s="10"/>
      <c r="I60" s="6"/>
      <c r="J60" s="10"/>
      <c r="K60" s="6"/>
      <c r="L60" s="171"/>
      <c r="M60" s="6"/>
      <c r="N60" s="10"/>
      <c r="O60" s="6"/>
      <c r="P60" s="10"/>
      <c r="Q60" s="6"/>
      <c r="R60" s="6"/>
      <c r="S60" s="12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spans="1:32" s="1" customFormat="1" x14ac:dyDescent="0.2">
      <c r="C61" s="2"/>
      <c r="D61" s="15"/>
      <c r="E61" s="6"/>
      <c r="F61" s="10"/>
      <c r="G61" s="50"/>
      <c r="H61" s="10"/>
      <c r="I61" s="6"/>
      <c r="J61" s="10"/>
      <c r="K61" s="6"/>
      <c r="L61" s="171"/>
      <c r="M61" s="6"/>
      <c r="N61" s="10"/>
      <c r="O61" s="6"/>
      <c r="P61" s="10"/>
      <c r="Q61" s="6"/>
      <c r="R61" s="6"/>
      <c r="S61" s="12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spans="1:32" s="1" customFormat="1" x14ac:dyDescent="0.2">
      <c r="C62" s="2"/>
      <c r="D62" s="15"/>
      <c r="E62" s="6"/>
      <c r="F62" s="10"/>
      <c r="G62" s="50"/>
      <c r="H62" s="10"/>
      <c r="I62" s="6"/>
      <c r="J62" s="10"/>
      <c r="K62" s="6"/>
      <c r="L62" s="171"/>
      <c r="M62" s="6"/>
      <c r="N62" s="10"/>
      <c r="O62" s="6"/>
      <c r="P62" s="10"/>
      <c r="Q62" s="6"/>
      <c r="R62" s="6"/>
      <c r="S62" s="12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spans="1:32" s="1" customFormat="1" x14ac:dyDescent="0.2">
      <c r="C63" s="2"/>
      <c r="D63" s="15"/>
      <c r="E63" s="6"/>
      <c r="F63" s="10"/>
      <c r="G63" s="50"/>
      <c r="H63" s="10"/>
      <c r="I63" s="6"/>
      <c r="J63" s="10"/>
      <c r="K63" s="6"/>
      <c r="L63" s="171"/>
      <c r="M63" s="6"/>
      <c r="N63" s="10"/>
      <c r="O63" s="6"/>
      <c r="P63" s="10"/>
      <c r="Q63" s="6"/>
      <c r="R63" s="6"/>
      <c r="S63" s="12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spans="1:32" s="1" customFormat="1" x14ac:dyDescent="0.2">
      <c r="C64" s="2"/>
      <c r="D64" s="15"/>
      <c r="E64" s="6"/>
      <c r="F64" s="10"/>
      <c r="G64" s="50"/>
      <c r="H64" s="10"/>
      <c r="I64" s="6"/>
      <c r="J64" s="10"/>
      <c r="K64" s="6"/>
      <c r="L64" s="171"/>
      <c r="M64" s="6"/>
      <c r="N64" s="10"/>
      <c r="O64" s="6"/>
      <c r="P64" s="10"/>
      <c r="Q64" s="6"/>
      <c r="R64" s="6"/>
      <c r="S64" s="12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spans="3:31" s="1" customFormat="1" x14ac:dyDescent="0.2">
      <c r="C65" s="2"/>
      <c r="D65" s="15"/>
      <c r="E65" s="6"/>
      <c r="F65" s="10"/>
      <c r="G65" s="50"/>
      <c r="H65" s="10"/>
      <c r="I65" s="6"/>
      <c r="J65" s="10"/>
      <c r="K65" s="6"/>
      <c r="L65" s="171"/>
      <c r="M65" s="6"/>
      <c r="N65" s="10"/>
      <c r="O65" s="6"/>
      <c r="P65" s="10"/>
      <c r="Q65" s="6"/>
      <c r="R65" s="6"/>
      <c r="S65" s="12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spans="3:31" s="1" customFormat="1" x14ac:dyDescent="0.2">
      <c r="C66" s="2"/>
      <c r="D66" s="15"/>
      <c r="E66" s="6"/>
      <c r="F66" s="10"/>
      <c r="G66" s="50"/>
      <c r="H66" s="10"/>
      <c r="I66" s="6"/>
      <c r="J66" s="10"/>
      <c r="K66" s="6"/>
      <c r="L66" s="171"/>
      <c r="M66" s="6"/>
      <c r="N66" s="10"/>
      <c r="O66" s="6"/>
      <c r="P66" s="10"/>
      <c r="Q66" s="6"/>
      <c r="R66" s="6"/>
      <c r="S66" s="12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spans="3:31" s="1" customFormat="1" x14ac:dyDescent="0.2">
      <c r="C67" s="2"/>
      <c r="D67" s="15"/>
      <c r="E67" s="6"/>
      <c r="F67" s="10"/>
      <c r="G67" s="50"/>
      <c r="H67" s="10"/>
      <c r="I67" s="6"/>
      <c r="J67" s="10"/>
      <c r="K67" s="6"/>
      <c r="L67" s="171"/>
      <c r="M67" s="6"/>
      <c r="N67" s="10"/>
      <c r="O67" s="6"/>
      <c r="P67" s="10"/>
      <c r="Q67" s="6"/>
      <c r="R67" s="6"/>
      <c r="S67" s="12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spans="3:31" s="1" customFormat="1" x14ac:dyDescent="0.2">
      <c r="C68" s="2"/>
      <c r="D68" s="15"/>
      <c r="E68" s="6"/>
      <c r="F68" s="10"/>
      <c r="G68" s="50"/>
      <c r="H68" s="10"/>
      <c r="I68" s="6"/>
      <c r="J68" s="10"/>
      <c r="K68" s="6"/>
      <c r="L68" s="171"/>
      <c r="M68" s="6"/>
      <c r="N68" s="10"/>
      <c r="O68" s="6"/>
      <c r="P68" s="10"/>
      <c r="Q68" s="6"/>
      <c r="R68" s="6"/>
      <c r="S68" s="12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spans="3:31" s="1" customFormat="1" x14ac:dyDescent="0.2">
      <c r="C69" s="2"/>
      <c r="D69" s="15"/>
      <c r="E69" s="6"/>
      <c r="F69" s="10"/>
      <c r="G69" s="50"/>
      <c r="H69" s="10"/>
      <c r="I69" s="6"/>
      <c r="J69" s="10"/>
      <c r="K69" s="6"/>
      <c r="L69" s="171"/>
      <c r="M69" s="6"/>
      <c r="N69" s="10"/>
      <c r="O69" s="6"/>
      <c r="P69" s="10"/>
      <c r="Q69" s="6"/>
      <c r="R69" s="6"/>
      <c r="S69" s="12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spans="3:31" s="1" customFormat="1" x14ac:dyDescent="0.2">
      <c r="C70" s="2"/>
      <c r="D70" s="15"/>
      <c r="E70" s="6"/>
      <c r="F70" s="10"/>
      <c r="G70" s="50"/>
      <c r="H70" s="10"/>
      <c r="I70" s="6"/>
      <c r="J70" s="10"/>
      <c r="K70" s="6"/>
      <c r="L70" s="171"/>
      <c r="M70" s="6"/>
      <c r="N70" s="10"/>
      <c r="O70" s="6"/>
      <c r="P70" s="10"/>
      <c r="Q70" s="6"/>
      <c r="R70" s="6"/>
      <c r="S70" s="12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spans="3:31" s="1" customFormat="1" x14ac:dyDescent="0.2">
      <c r="C71" s="2"/>
      <c r="D71" s="15"/>
      <c r="E71" s="6"/>
      <c r="F71" s="10"/>
      <c r="G71" s="50"/>
      <c r="H71" s="10"/>
      <c r="I71" s="6"/>
      <c r="J71" s="10"/>
      <c r="K71" s="6"/>
      <c r="L71" s="171"/>
      <c r="M71" s="6"/>
      <c r="N71" s="10"/>
      <c r="O71" s="6"/>
      <c r="P71" s="10"/>
      <c r="Q71" s="6"/>
      <c r="R71" s="6"/>
      <c r="S71" s="12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spans="3:31" s="1" customFormat="1" x14ac:dyDescent="0.2">
      <c r="C72" s="2"/>
      <c r="D72" s="15"/>
      <c r="E72" s="6"/>
      <c r="F72" s="10"/>
      <c r="G72" s="50"/>
      <c r="H72" s="10"/>
      <c r="I72" s="6"/>
      <c r="J72" s="10"/>
      <c r="K72" s="6"/>
      <c r="L72" s="171"/>
      <c r="M72" s="6"/>
      <c r="N72" s="10"/>
      <c r="O72" s="6"/>
      <c r="P72" s="10"/>
      <c r="Q72" s="6"/>
      <c r="R72" s="6"/>
      <c r="S72" s="12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spans="3:31" s="1" customFormat="1" x14ac:dyDescent="0.2">
      <c r="C73" s="2"/>
      <c r="D73" s="15"/>
      <c r="E73" s="6"/>
      <c r="F73" s="10"/>
      <c r="G73" s="50"/>
      <c r="H73" s="10"/>
      <c r="I73" s="6"/>
      <c r="J73" s="10"/>
      <c r="K73" s="6"/>
      <c r="L73" s="171"/>
      <c r="M73" s="6"/>
      <c r="N73" s="10"/>
      <c r="O73" s="6"/>
      <c r="P73" s="10"/>
      <c r="Q73" s="6"/>
      <c r="R73" s="6"/>
      <c r="S73" s="12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spans="3:31" s="1" customFormat="1" x14ac:dyDescent="0.2">
      <c r="C74" s="2"/>
      <c r="D74" s="15"/>
      <c r="E74" s="6"/>
      <c r="F74" s="10"/>
      <c r="G74" s="50"/>
      <c r="H74" s="10"/>
      <c r="I74" s="6"/>
      <c r="J74" s="10"/>
      <c r="K74" s="6"/>
      <c r="L74" s="171"/>
      <c r="M74" s="6"/>
      <c r="N74" s="10"/>
      <c r="O74" s="6"/>
      <c r="P74" s="10"/>
      <c r="Q74" s="6"/>
      <c r="R74" s="6"/>
      <c r="S74" s="12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6" spans="3:31" x14ac:dyDescent="0.2">
      <c r="C76" s="20"/>
    </row>
    <row r="77" spans="3:31" x14ac:dyDescent="0.2">
      <c r="C77" s="20"/>
      <c r="Q77" s="8"/>
      <c r="R77" s="8"/>
    </row>
    <row r="81" spans="3:18" x14ac:dyDescent="0.2">
      <c r="C81" s="20"/>
    </row>
    <row r="82" spans="3:18" x14ac:dyDescent="0.2">
      <c r="C82" s="20"/>
      <c r="Q82" s="8"/>
      <c r="R82" s="8"/>
    </row>
    <row r="86" spans="3:18" x14ac:dyDescent="0.2">
      <c r="C86" s="20"/>
    </row>
    <row r="87" spans="3:18" x14ac:dyDescent="0.2">
      <c r="C87" s="20"/>
      <c r="Q87" s="8"/>
      <c r="R87" s="8"/>
    </row>
  </sheetData>
  <mergeCells count="3">
    <mergeCell ref="T1:AE1"/>
    <mergeCell ref="E1:F1"/>
    <mergeCell ref="G1:H1"/>
  </mergeCells>
  <phoneticPr fontId="0" type="noConversion"/>
  <dataValidations count="1">
    <dataValidation type="list" allowBlank="1" showInputMessage="1" showErrorMessage="1" sqref="G1:H1">
      <formula1>Month_List</formula1>
    </dataValidation>
  </dataValidations>
  <printOptions horizontalCentered="1"/>
  <pageMargins left="0.5" right="0.5" top="0.5" bottom="0.5" header="0.5" footer="0.5"/>
  <pageSetup scale="58" fitToHeight="2" orientation="portrait"/>
  <rowBreaks count="1" manualBreakCount="1">
    <brk id="55" max="11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6"/>
  <sheetViews>
    <sheetView showGridLines="0" workbookViewId="0">
      <selection activeCell="F4" sqref="F4"/>
    </sheetView>
  </sheetViews>
  <sheetFormatPr defaultColWidth="9.140625" defaultRowHeight="10.5" x14ac:dyDescent="0.15"/>
  <cols>
    <col min="1" max="1" width="4.7109375" style="64" customWidth="1"/>
    <col min="2" max="2" width="12.7109375" style="64" customWidth="1"/>
    <col min="3" max="3" width="9.140625" style="64"/>
    <col min="4" max="4" width="4.7109375" style="64" customWidth="1"/>
    <col min="5" max="5" width="12.7109375" style="64" customWidth="1"/>
    <col min="6" max="7" width="9.140625" style="64"/>
    <col min="8" max="8" width="10" style="64" bestFit="1" customWidth="1"/>
    <col min="9" max="10" width="8.7109375" style="74" customWidth="1"/>
    <col min="11" max="16384" width="9.140625" style="64"/>
  </cols>
  <sheetData>
    <row r="1" spans="1:10" x14ac:dyDescent="0.15">
      <c r="A1" s="197"/>
      <c r="B1" s="198"/>
      <c r="D1" s="197" t="s">
        <v>19</v>
      </c>
      <c r="E1" s="198"/>
      <c r="H1" s="60" t="s">
        <v>24</v>
      </c>
      <c r="I1" s="60" t="s">
        <v>25</v>
      </c>
      <c r="J1" s="73" t="s">
        <v>26</v>
      </c>
    </row>
    <row r="2" spans="1:10" x14ac:dyDescent="0.15">
      <c r="A2" s="65">
        <v>1</v>
      </c>
      <c r="B2" s="66" t="s">
        <v>2</v>
      </c>
      <c r="D2" s="67">
        <v>3</v>
      </c>
      <c r="E2" s="68" t="e">
        <f>LOOKUP(Current,Month_Table)</f>
        <v>#NAME?</v>
      </c>
      <c r="H2" s="61">
        <v>43101</v>
      </c>
      <c r="I2" s="62">
        <v>5</v>
      </c>
      <c r="J2" s="74">
        <v>2</v>
      </c>
    </row>
    <row r="3" spans="1:10" x14ac:dyDescent="0.15">
      <c r="A3" s="65">
        <v>2</v>
      </c>
      <c r="B3" s="69" t="s">
        <v>3</v>
      </c>
      <c r="H3" s="61">
        <v>43132</v>
      </c>
      <c r="I3" s="62">
        <v>4</v>
      </c>
      <c r="J3" s="74">
        <v>2</v>
      </c>
    </row>
    <row r="4" spans="1:10" x14ac:dyDescent="0.15">
      <c r="A4" s="65">
        <v>3</v>
      </c>
      <c r="B4" s="69" t="s">
        <v>4</v>
      </c>
      <c r="H4" s="61">
        <v>43160</v>
      </c>
      <c r="I4" s="62">
        <v>4</v>
      </c>
      <c r="J4" s="199">
        <v>3</v>
      </c>
    </row>
    <row r="5" spans="1:10" x14ac:dyDescent="0.15">
      <c r="A5" s="65">
        <v>4</v>
      </c>
      <c r="B5" s="69" t="s">
        <v>5</v>
      </c>
      <c r="H5" s="61">
        <v>43191</v>
      </c>
      <c r="I5" s="62">
        <v>4</v>
      </c>
      <c r="J5" s="74">
        <v>2</v>
      </c>
    </row>
    <row r="6" spans="1:10" x14ac:dyDescent="0.15">
      <c r="A6" s="65">
        <v>5</v>
      </c>
      <c r="B6" s="69" t="s">
        <v>6</v>
      </c>
      <c r="D6" s="63" t="s">
        <v>21</v>
      </c>
      <c r="H6" s="61">
        <v>43221</v>
      </c>
      <c r="I6" s="62">
        <v>5</v>
      </c>
      <c r="J6" s="74">
        <v>2</v>
      </c>
    </row>
    <row r="7" spans="1:10" x14ac:dyDescent="0.15">
      <c r="A7" s="65">
        <v>6</v>
      </c>
      <c r="B7" s="69" t="s">
        <v>7</v>
      </c>
      <c r="H7" s="61">
        <v>43252</v>
      </c>
      <c r="I7" s="62">
        <v>4</v>
      </c>
      <c r="J7" s="74">
        <v>2</v>
      </c>
    </row>
    <row r="8" spans="1:10" x14ac:dyDescent="0.15">
      <c r="A8" s="65">
        <v>7</v>
      </c>
      <c r="B8" s="69" t="s">
        <v>8</v>
      </c>
      <c r="H8" s="61">
        <v>43282</v>
      </c>
      <c r="I8" s="62">
        <v>5</v>
      </c>
      <c r="J8" s="74">
        <v>2</v>
      </c>
    </row>
    <row r="9" spans="1:10" x14ac:dyDescent="0.15">
      <c r="A9" s="65">
        <v>8</v>
      </c>
      <c r="B9" s="69" t="s">
        <v>9</v>
      </c>
      <c r="H9" s="61">
        <v>43313</v>
      </c>
      <c r="I9" s="62">
        <v>4</v>
      </c>
      <c r="J9" s="74">
        <v>2</v>
      </c>
    </row>
    <row r="10" spans="1:10" x14ac:dyDescent="0.15">
      <c r="A10" s="65">
        <v>9</v>
      </c>
      <c r="B10" s="69" t="s">
        <v>10</v>
      </c>
      <c r="H10" s="61">
        <v>43344</v>
      </c>
      <c r="I10" s="62">
        <v>4</v>
      </c>
      <c r="J10" s="199">
        <v>3</v>
      </c>
    </row>
    <row r="11" spans="1:10" x14ac:dyDescent="0.15">
      <c r="A11" s="65">
        <v>10</v>
      </c>
      <c r="B11" s="69" t="s">
        <v>11</v>
      </c>
      <c r="H11" s="61">
        <v>43374</v>
      </c>
      <c r="I11" s="62">
        <v>5</v>
      </c>
      <c r="J11" s="74">
        <v>2</v>
      </c>
    </row>
    <row r="12" spans="1:10" x14ac:dyDescent="0.15">
      <c r="A12" s="65">
        <v>11</v>
      </c>
      <c r="B12" s="69" t="s">
        <v>12</v>
      </c>
      <c r="H12" s="61">
        <v>43405</v>
      </c>
      <c r="I12" s="62">
        <v>4</v>
      </c>
      <c r="J12" s="74">
        <v>2</v>
      </c>
    </row>
    <row r="13" spans="1:10" x14ac:dyDescent="0.15">
      <c r="A13" s="70">
        <v>12</v>
      </c>
      <c r="B13" s="71" t="s">
        <v>13</v>
      </c>
      <c r="H13" s="61">
        <v>43435</v>
      </c>
      <c r="I13" s="62">
        <v>4</v>
      </c>
      <c r="J13" s="74">
        <v>2</v>
      </c>
    </row>
    <row r="126" spans="2:2" x14ac:dyDescent="0.15">
      <c r="B126" s="72" t="s">
        <v>23</v>
      </c>
    </row>
  </sheetData>
  <mergeCells count="2">
    <mergeCell ref="A1:B1"/>
    <mergeCell ref="D1:E1"/>
  </mergeCells>
  <phoneticPr fontId="0" type="noConversion"/>
  <dataValidations count="1">
    <dataValidation type="list" allowBlank="1" showInputMessage="1" showErrorMessage="1" sqref="D2">
      <formula1>$A$2:$A$13</formula1>
    </dataValidation>
  </dataValidations>
  <pageMargins left="0.75" right="0.75" top="1" bottom="1" header="0.5" footer="0.5"/>
  <headerFooter>
    <oddHeader>&amp;A</oddHeader>
    <oddFooter>Page &amp;P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22</vt:i4>
      </vt:variant>
    </vt:vector>
  </HeadingPairs>
  <TitlesOfParts>
    <vt:vector size="26" baseType="lpstr">
      <vt:lpstr>Gameplan</vt:lpstr>
      <vt:lpstr>Actual</vt:lpstr>
      <vt:lpstr>Comparison</vt:lpstr>
      <vt:lpstr>Work</vt:lpstr>
      <vt:lpstr>April</vt:lpstr>
      <vt:lpstr>August</vt:lpstr>
      <vt:lpstr>CurrentMonth</vt:lpstr>
      <vt:lpstr>December</vt:lpstr>
      <vt:lpstr>February</vt:lpstr>
      <vt:lpstr>January</vt:lpstr>
      <vt:lpstr>July</vt:lpstr>
      <vt:lpstr>June</vt:lpstr>
      <vt:lpstr>March</vt:lpstr>
      <vt:lpstr>May</vt:lpstr>
      <vt:lpstr>Month_List</vt:lpstr>
      <vt:lpstr>Month_Table</vt:lpstr>
      <vt:lpstr>Months</vt:lpstr>
      <vt:lpstr>November</vt:lpstr>
      <vt:lpstr>October</vt:lpstr>
      <vt:lpstr>Actual!Print_Area</vt:lpstr>
      <vt:lpstr>Comparison!Print_Area</vt:lpstr>
      <vt:lpstr>Actual!Print_Titles</vt:lpstr>
      <vt:lpstr>Comparison!Print_Titles</vt:lpstr>
      <vt:lpstr>Gameplan!Print_Titles</vt:lpstr>
      <vt:lpstr>September</vt:lpstr>
      <vt:lpstr>WeeksTbl</vt:lpstr>
    </vt:vector>
  </TitlesOfParts>
  <Company>Data Security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Addison Killeen</dc:creator>
  <cp:lastModifiedBy>Addison Killeen</cp:lastModifiedBy>
  <cp:lastPrinted>2015-05-27T01:22:56Z</cp:lastPrinted>
  <dcterms:created xsi:type="dcterms:W3CDTF">1996-09-26T19:59:43Z</dcterms:created>
  <dcterms:modified xsi:type="dcterms:W3CDTF">2018-01-14T16:29:45Z</dcterms:modified>
</cp:coreProperties>
</file>